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2010 2011" sheetId="1" r:id="rId1"/>
    <sheet name="поступления" sheetId="2" r:id="rId2"/>
    <sheet name="Лист3" sheetId="3" r:id="rId3"/>
    <sheet name="расходы адм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<sst xmlns="http://schemas.openxmlformats.org/spreadsheetml/2006/main" count="223" uniqueCount="192">
  <si>
    <t>Т3</t>
  </si>
  <si>
    <t>т5\1</t>
  </si>
  <si>
    <t>т 5\2</t>
  </si>
  <si>
    <t>НД 123</t>
  </si>
  <si>
    <t>НД 125</t>
  </si>
  <si>
    <t>тариф</t>
  </si>
  <si>
    <t>ТБО</t>
  </si>
  <si>
    <t>с ТБО тарифы</t>
  </si>
  <si>
    <t>зп пред</t>
  </si>
  <si>
    <t>зпбух</t>
  </si>
  <si>
    <t>в 23</t>
  </si>
  <si>
    <t>ремонт</t>
  </si>
  <si>
    <t>тех.обсл.</t>
  </si>
  <si>
    <t>зп уборщицы</t>
  </si>
  <si>
    <t>зп дворника</t>
  </si>
  <si>
    <t>КГО</t>
  </si>
  <si>
    <t>ОПУ</t>
  </si>
  <si>
    <t>итого</t>
  </si>
  <si>
    <t>СГ1</t>
  </si>
  <si>
    <t>СГ30</t>
  </si>
  <si>
    <t>3448(200 кв.м)</t>
  </si>
  <si>
    <t>10345\3,45</t>
  </si>
  <si>
    <t>3448 (3 п)\1,15</t>
  </si>
  <si>
    <t>зп паспортиста</t>
  </si>
  <si>
    <t>в10/2</t>
  </si>
  <si>
    <t>1000 за подъезд</t>
  </si>
  <si>
    <t>3500(только 3 подъезда)</t>
  </si>
  <si>
    <t>дом №5</t>
  </si>
  <si>
    <t>дом №7</t>
  </si>
  <si>
    <t>дом №9</t>
  </si>
  <si>
    <t xml:space="preserve"> дом №11 </t>
  </si>
  <si>
    <t>дом №13</t>
  </si>
  <si>
    <t>ВСЕГО</t>
  </si>
  <si>
    <t>Заработная плата</t>
  </si>
  <si>
    <t>Обслуживание лифта</t>
  </si>
  <si>
    <t>уборка снега трактором</t>
  </si>
  <si>
    <t>Оплата услуг банка</t>
  </si>
  <si>
    <t>ремонт швов</t>
  </si>
  <si>
    <t>ремонт крыши над кв.№44</t>
  </si>
  <si>
    <t>ремонт двери в м/камеру</t>
  </si>
  <si>
    <t>ремонт крыши над кв.№45</t>
  </si>
  <si>
    <t>ремонт кровельной воронки</t>
  </si>
  <si>
    <t>монтаж кровельного настила над лифтовой шахтой</t>
  </si>
  <si>
    <t>Аренда офиса</t>
  </si>
  <si>
    <t>ремонт кровли и вытяжек</t>
  </si>
  <si>
    <t>сброс снега с крыши</t>
  </si>
  <si>
    <t>Установка ОПУ холодной воды</t>
  </si>
  <si>
    <t>поступления</t>
  </si>
  <si>
    <t>Содержание жилья от собственников</t>
  </si>
  <si>
    <t>А. от кабельного телевидения</t>
  </si>
  <si>
    <t>Б. от мэрии (нежилые помещения)</t>
  </si>
  <si>
    <t>Текущий ремонт</t>
  </si>
  <si>
    <t>Капитальный ремонт</t>
  </si>
  <si>
    <t>Налоги и отчисления на з/плату</t>
  </si>
  <si>
    <t>кап/ремонт по ФЗ №185</t>
  </si>
  <si>
    <t>мебель для офиса, сейф, жалюзи</t>
  </si>
  <si>
    <t>Антенны (Элинда)</t>
  </si>
  <si>
    <t>28.03.кв.№26 (канализационный стояк)</t>
  </si>
  <si>
    <t>28.03. кв.№63 (канализационный стояк)</t>
  </si>
  <si>
    <t>30.06. т/узел</t>
  </si>
  <si>
    <t>28.03. кв.№63 ( стояк ХГВ)</t>
  </si>
  <si>
    <t>16.05. кв. №62 (канализационный стояк)</t>
  </si>
  <si>
    <t>29.06.краны для отопления</t>
  </si>
  <si>
    <t>10.08.вводная задвижка д100</t>
  </si>
  <si>
    <t>18.08.крыловые задвижки 8 шт</t>
  </si>
  <si>
    <t>24.08.стояк кв.№ 37-40</t>
  </si>
  <si>
    <t>13.09.устранение аварии, замена сборки</t>
  </si>
  <si>
    <t>ИТОГО:</t>
  </si>
  <si>
    <t>Всего расходов:</t>
  </si>
  <si>
    <t>Обновления проектной  документация узлов учета</t>
  </si>
  <si>
    <t>Приобретение программ (1С бух., подомовой учет, защита адресных данных)</t>
  </si>
  <si>
    <t>Электроэнергия МОП</t>
  </si>
  <si>
    <t>ремонт кровели, приобретение люка, герметизация камер</t>
  </si>
  <si>
    <t>оборудование для теплоузлов (манометры, термометр и др.)</t>
  </si>
  <si>
    <t>д,б</t>
  </si>
  <si>
    <t>содержание жилья от юридических лиц:</t>
  </si>
  <si>
    <t>Расходы:</t>
  </si>
  <si>
    <t>Остаток:</t>
  </si>
  <si>
    <t>от управляющей компании возврат</t>
  </si>
  <si>
    <t>РАСХОДЫ:</t>
  </si>
  <si>
    <t>1. Содержание жилья:</t>
  </si>
  <si>
    <t>2. Текущий ремон общедомового оборудования:</t>
  </si>
  <si>
    <t>Итого по текущему ремонту:</t>
  </si>
  <si>
    <t>итого по содержанию жилья</t>
  </si>
  <si>
    <t>Тех/обслуживание (ООО "ЮОН" -  с 19.10.10 по 06.06.2011)</t>
  </si>
  <si>
    <t>Оплата слуги РКЦ</t>
  </si>
  <si>
    <t>Оплата за вывоз мусора (ТБО, КГО)</t>
  </si>
  <si>
    <t>обучение на семинарах, литература,консультации, бланки</t>
  </si>
  <si>
    <t>транспортные расходы</t>
  </si>
  <si>
    <t>17.05. ремонт и промывка  батарей и труб офиса</t>
  </si>
  <si>
    <t>30.06.материал для промывки отопительных систем всех домов</t>
  </si>
  <si>
    <t>29.06. приобретение задвижек для для т/узла офиса</t>
  </si>
  <si>
    <t>29.06. промывка систем отопления в домах</t>
  </si>
  <si>
    <t>31.08.ремонт  отопления в подвале</t>
  </si>
  <si>
    <t>13.09.приобретение материалов для подготовки конусов всех домов</t>
  </si>
  <si>
    <t>28.09.изоляция отопления в подвалах (работа+материалы)</t>
  </si>
  <si>
    <t>18.10.замена кранов настояке в подвале при устранении  аварии  ( кв.№45)</t>
  </si>
  <si>
    <t>03.03. подключение  отопление в офис</t>
  </si>
  <si>
    <t>май-июль-ремонт .т/узлов</t>
  </si>
  <si>
    <t>06.10.ремонт стояка  в подвале (по линии кв.№44)</t>
  </si>
  <si>
    <t>всего</t>
  </si>
  <si>
    <t>открытие ТСЖ</t>
  </si>
  <si>
    <t>инструмент</t>
  </si>
  <si>
    <t>подряд</t>
  </si>
  <si>
    <t>транспортные</t>
  </si>
  <si>
    <t>семинары литра почта</t>
  </si>
  <si>
    <t>расходный технической</t>
  </si>
  <si>
    <t>катриджы</t>
  </si>
  <si>
    <t>одежда</t>
  </si>
  <si>
    <t>инвентарь</t>
  </si>
  <si>
    <t>замки</t>
  </si>
  <si>
    <t>мешки</t>
  </si>
  <si>
    <t>мебель</t>
  </si>
  <si>
    <t>оргтехника</t>
  </si>
  <si>
    <t>административные</t>
  </si>
  <si>
    <t>для уборки техничке</t>
  </si>
  <si>
    <t>Верещагин(краска, известь и др.)</t>
  </si>
  <si>
    <t>не хватает от Комуса</t>
  </si>
  <si>
    <t>авансовые</t>
  </si>
  <si>
    <t>комус</t>
  </si>
  <si>
    <t>связь</t>
  </si>
  <si>
    <t>сталось найти денег</t>
  </si>
  <si>
    <t>всего нашла</t>
  </si>
  <si>
    <t>потрачено</t>
  </si>
  <si>
    <t>сибакс</t>
  </si>
  <si>
    <t>верещагин краска</t>
  </si>
  <si>
    <t>семинар</t>
  </si>
  <si>
    <t>авалон</t>
  </si>
  <si>
    <t>азбука инструмента</t>
  </si>
  <si>
    <t>аквамаг</t>
  </si>
  <si>
    <t>информационно технический</t>
  </si>
  <si>
    <t>крион</t>
  </si>
  <si>
    <t>печати</t>
  </si>
  <si>
    <t>леруа</t>
  </si>
  <si>
    <t>приборы</t>
  </si>
  <si>
    <t>пульсар</t>
  </si>
  <si>
    <t>техинвест</t>
  </si>
  <si>
    <t>с плюс</t>
  </si>
  <si>
    <t>снабэлектро</t>
  </si>
  <si>
    <t>сст</t>
  </si>
  <si>
    <t>сварочник</t>
  </si>
  <si>
    <t>атлас</t>
  </si>
  <si>
    <t>стройдинг</t>
  </si>
  <si>
    <t>рэлсиб</t>
  </si>
  <si>
    <t>сибирский почтовый холдинг</t>
  </si>
  <si>
    <t>учебный бизнесцентр</t>
  </si>
  <si>
    <t>краска известь</t>
  </si>
  <si>
    <t>электрик</t>
  </si>
  <si>
    <t>шланг сантехника</t>
  </si>
  <si>
    <t>сварка</t>
  </si>
  <si>
    <t>учеба</t>
  </si>
  <si>
    <t>дорожка в офис</t>
  </si>
  <si>
    <t>для щитовых в подвалах</t>
  </si>
  <si>
    <t>материал сантехника</t>
  </si>
  <si>
    <t>пирометр</t>
  </si>
  <si>
    <t>сварщик</t>
  </si>
  <si>
    <t>шумилов мотокосакоса</t>
  </si>
  <si>
    <t>конструктив жалюзи</t>
  </si>
  <si>
    <t>открытие</t>
  </si>
  <si>
    <t>материал расход саннтех</t>
  </si>
  <si>
    <t>бланки</t>
  </si>
  <si>
    <t>Открытие ТСЖ  (открытие счета, заверение подписей у нотариуса, приобретение печатей)</t>
  </si>
  <si>
    <t>Для проведения сварочных работ: сварочный аппарат,комплектующие к нему</t>
  </si>
  <si>
    <t>оргтехника ( ноутбук и комплектующие к ПК, телефоны, факс, печати, маршрутизатор,принтер, жесткий диск, монитор, стабилизатор)</t>
  </si>
  <si>
    <t>Заправка катриджей</t>
  </si>
  <si>
    <t>Приобретение пирометра</t>
  </si>
  <si>
    <t>Административные  (бумага, лотки, папки, удлинители и др.)</t>
  </si>
  <si>
    <t>Связь</t>
  </si>
  <si>
    <t>Расходные материалы для работы (диски, дюбеля, саморезы, пистолет монтажный и комплектующие к нему, сверла, смазки , гвозди и т.д.)</t>
  </si>
  <si>
    <t>Приобретение замков, изготовление ключей</t>
  </si>
  <si>
    <t>Приобретение больших мешков для мусора</t>
  </si>
  <si>
    <t>Дополнительные работы проводимые по подрядным договорам</t>
  </si>
  <si>
    <t>Инструментарий для электрических работ  в т.ч для э/щитовых</t>
  </si>
  <si>
    <t>Инвентарь (лопаты, грабли ведра и др.), в том числе и триммер</t>
  </si>
  <si>
    <t>Материал для уборки лестничных площадок и окон</t>
  </si>
  <si>
    <t>Приобретение спецодежды для тех. персонала</t>
  </si>
  <si>
    <t>Приобретение мусорных баков</t>
  </si>
  <si>
    <t>3.Расходы для содержания ТСЖ, в том числе административные и материальные.</t>
  </si>
  <si>
    <t>Для благоустройства двора (краска, известь и др. ИП "Верещагин")</t>
  </si>
  <si>
    <t>Инструментарий для сантехработ(перфоратор, болгарка,   тиски, лерки, ключи газовые, рожковые, дрель, инструмент для нарезки резьбы на трубах, тросы канализационные и др.)</t>
  </si>
  <si>
    <t>Капитальный ремонт по ФЗ</t>
  </si>
  <si>
    <t>Доходы:</t>
  </si>
  <si>
    <t>Поступило на содержание жилья</t>
  </si>
  <si>
    <t>Кап.ремонт по ФЗ №185 (д.№5)</t>
  </si>
  <si>
    <t>Услуги РКЦ (снятые автоматически)</t>
  </si>
  <si>
    <t>Возврат денег от УК  ЗАО "СибирьЭнерго Комфорт"</t>
  </si>
  <si>
    <t>Поступление денег от собственников нежилых помещений</t>
  </si>
  <si>
    <t>Поступление денег откабельных компаний</t>
  </si>
  <si>
    <t xml:space="preserve">Остаток у меня </t>
  </si>
  <si>
    <t>Остаток у Оксаны</t>
  </si>
  <si>
    <t>разница</t>
  </si>
  <si>
    <t>отчет 2010 - - 2011 год.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</si>
</sst>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1" fillId="24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2" fontId="23" fillId="0" borderId="10" xfId="0" applyNumberFormat="1" applyFont="1" applyBorder="1" applyAlignment="1">
      <alignment/>
    </xf>
    <xf numFmtId="0" fontId="0" fillId="24" borderId="10" xfId="0" applyFont="1" applyFill="1" applyBorder="1" applyAlignment="1">
      <alignment wrapText="1"/>
    </xf>
    <xf numFmtId="2" fontId="1" fillId="0" borderId="0" xfId="0" applyNumberFormat="1" applyFont="1" applyAlignment="1">
      <alignment/>
    </xf>
    <xf numFmtId="0" fontId="5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3" fillId="24" borderId="10" xfId="0" applyFont="1" applyFill="1" applyBorder="1" applyAlignment="1">
      <alignment wrapText="1"/>
    </xf>
    <xf numFmtId="0" fontId="3" fillId="0" borderId="0" xfId="0" applyFont="1" applyAlignment="1">
      <alignment/>
    </xf>
    <xf numFmtId="2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left" indent="2"/>
    </xf>
    <xf numFmtId="0" fontId="0" fillId="25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20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1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16" fontId="4" fillId="24" borderId="10" xfId="0" applyNumberFormat="1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16" fontId="0" fillId="24" borderId="10" xfId="0" applyNumberFormat="1" applyFont="1" applyFill="1" applyBorder="1" applyAlignment="1">
      <alignment/>
    </xf>
    <xf numFmtId="16" fontId="0" fillId="24" borderId="10" xfId="0" applyNumberFormat="1" applyFont="1" applyFill="1" applyBorder="1" applyAlignment="1">
      <alignment/>
    </xf>
    <xf numFmtId="2" fontId="1" fillId="24" borderId="0" xfId="0" applyNumberFormat="1" applyFont="1" applyFill="1" applyAlignment="1">
      <alignment/>
    </xf>
    <xf numFmtId="0" fontId="0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right" vertical="top" wrapText="1"/>
    </xf>
    <xf numFmtId="0" fontId="0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right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2" fontId="3" fillId="24" borderId="10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horizontal="right" wrapText="1"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5" fillId="0" borderId="0" xfId="0" applyFont="1" applyAlignment="1">
      <alignment/>
    </xf>
    <xf numFmtId="0" fontId="3" fillId="24" borderId="10" xfId="0" applyFont="1" applyFill="1" applyBorder="1" applyAlignment="1">
      <alignment/>
    </xf>
    <xf numFmtId="2" fontId="26" fillId="0" borderId="0" xfId="0" applyNumberFormat="1" applyFont="1" applyAlignment="1">
      <alignment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%20&#1090;&#1077;&#1093;.%20&#1088;&#1072;&#1073;&#1086;&#1090;&#1099;\2011%20&#1090;&#1077;&#1082;&#1091;&#1097;&#1080;&#1077;%20&#1088;&#1072;&#1073;&#1086;&#1090;&#1099;\&#1087;&#1077;&#1088;&#1077;&#1095;&#1077;&#1085;&#1100;%20&#1088;&#1072;&#1073;&#108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2\1.%202011\&#1088;&#1072;&#1089;&#1093;&#1086;&#1076;&#1099;%20%202011-1%20&#1092;&#1083;&#1077;&#109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2\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2\1.%202011\&#1072;&#1074;&#1072;&#1085;&#1086;&#1074;&#1099;&#1077;%20el%20200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 дом"/>
      <sheetName val="дом 5"/>
      <sheetName val="дом7"/>
      <sheetName val="дом9"/>
      <sheetName val="дом13"/>
      <sheetName val="9- ревизия"/>
      <sheetName val="Снаб"/>
      <sheetName val="Лист1"/>
    </sheetNames>
    <sheetDataSet>
      <sheetData sheetId="6">
        <row r="3">
          <cell r="H3">
            <v>2369.44</v>
          </cell>
        </row>
        <row r="4">
          <cell r="F4">
            <v>814.2</v>
          </cell>
        </row>
        <row r="5">
          <cell r="F5">
            <v>1640.2</v>
          </cell>
        </row>
        <row r="6">
          <cell r="F6">
            <v>1827.82</v>
          </cell>
        </row>
        <row r="7">
          <cell r="F7">
            <v>1700.38</v>
          </cell>
        </row>
        <row r="8">
          <cell r="H8">
            <v>18378.5</v>
          </cell>
        </row>
        <row r="9">
          <cell r="G9">
            <v>35391.74</v>
          </cell>
        </row>
        <row r="12">
          <cell r="F12">
            <v>20253.52</v>
          </cell>
        </row>
        <row r="13">
          <cell r="E13">
            <v>2138.16</v>
          </cell>
        </row>
        <row r="14">
          <cell r="H14">
            <v>592.36</v>
          </cell>
        </row>
        <row r="15">
          <cell r="H15">
            <v>5017.36</v>
          </cell>
        </row>
        <row r="16">
          <cell r="H16">
            <v>789.42</v>
          </cell>
        </row>
        <row r="17">
          <cell r="D17">
            <v>12460.8</v>
          </cell>
        </row>
        <row r="21">
          <cell r="E21">
            <v>2411.92</v>
          </cell>
        </row>
        <row r="22">
          <cell r="G22">
            <v>660.8</v>
          </cell>
        </row>
        <row r="26">
          <cell r="H26">
            <v>17841.6</v>
          </cell>
        </row>
        <row r="27">
          <cell r="G27">
            <v>4030.88</v>
          </cell>
        </row>
        <row r="28">
          <cell r="D28">
            <v>1793.6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1"/>
      <sheetName val="без нежилых 2011"/>
      <sheetName val="2011-2"/>
      <sheetName val="для жителей"/>
      <sheetName val="13д"/>
      <sheetName val="5 жителям"/>
      <sheetName val="13 жителям"/>
      <sheetName val=" Евмененко"/>
      <sheetName val="11 дом"/>
      <sheetName val="расходы по статьям"/>
      <sheetName val="по домам"/>
      <sheetName val="годовая"/>
      <sheetName val="дом 9 Оксана"/>
      <sheetName val="Оксана 2"/>
      <sheetName val="7 дом"/>
      <sheetName val="инженерная служба"/>
      <sheetName val="уборщица"/>
      <sheetName val="дворник"/>
      <sheetName val="электрик"/>
      <sheetName val="слесарь"/>
      <sheetName val="2 январь"/>
      <sheetName val="январь"/>
      <sheetName val="февраль"/>
      <sheetName val="март"/>
      <sheetName val="апрель"/>
      <sheetName val="май"/>
      <sheetName val="июнь"/>
      <sheetName val="июль"/>
      <sheetName val="до 31 июля"/>
      <sheetName val="Диаграмма1"/>
      <sheetName val="год фактический"/>
      <sheetName val="август"/>
      <sheetName val="ремонт"/>
      <sheetName val="ОПУ"/>
      <sheetName val="подведение оборотов"/>
      <sheetName val="обороты"/>
      <sheetName val="зарплата"/>
      <sheetName val="нжп"/>
      <sheetName val="дом 9"/>
      <sheetName val="Лист1"/>
      <sheetName val="2010-2011"/>
      <sheetName val="материалы"/>
      <sheetName val="снаб"/>
      <sheetName val="Лист2"/>
    </sheetNames>
    <sheetDataSet>
      <sheetData sheetId="40">
        <row r="1">
          <cell r="D1">
            <v>0.2136</v>
          </cell>
          <cell r="F1">
            <v>0.2125</v>
          </cell>
          <cell r="H1">
            <v>0.2195</v>
          </cell>
          <cell r="J1">
            <v>0.2166</v>
          </cell>
          <cell r="L1">
            <v>0.1378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1"/>
      <sheetName val="без нежилых 2011"/>
      <sheetName val="2011-2"/>
      <sheetName val="для жителей"/>
      <sheetName val="13д"/>
      <sheetName val="5 жителям"/>
      <sheetName val="13 жителям"/>
      <sheetName val=" Евмененко"/>
      <sheetName val="11 дом"/>
      <sheetName val="2012"/>
      <sheetName val="дом 9 Оксана"/>
      <sheetName val="Оксана 2"/>
      <sheetName val="7 дом"/>
      <sheetName val="инженерная служба"/>
      <sheetName val="уборщица"/>
      <sheetName val="дворник"/>
      <sheetName val="электрик"/>
      <sheetName val="слесарь"/>
      <sheetName val="2 январь"/>
      <sheetName val="дом 5"/>
      <sheetName val="дом7"/>
      <sheetName val="дом 9"/>
      <sheetName val="9-2"/>
      <sheetName val="дом 11"/>
      <sheetName val="дом 13"/>
      <sheetName val="13 пред"/>
      <sheetName val="дом 5 предварительное"/>
      <sheetName val="дом 7"/>
      <sheetName val="дом 11 пред"/>
    </sheetNames>
    <sheetDataSet>
      <sheetData sheetId="9">
        <row r="2">
          <cell r="D2">
            <v>0.2136</v>
          </cell>
          <cell r="F2">
            <v>0.2125</v>
          </cell>
          <cell r="H2">
            <v>0.2195</v>
          </cell>
          <cell r="J2">
            <v>0.2166</v>
          </cell>
          <cell r="L2">
            <v>0.1378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0 итого"/>
      <sheetName val="ао4 2010"/>
      <sheetName val="ао3 2010"/>
      <sheetName val="ао2 2010"/>
      <sheetName val="ао1 2010"/>
      <sheetName val="итого"/>
      <sheetName val="ао1 11"/>
      <sheetName val="ао2"/>
      <sheetName val="ао3"/>
      <sheetName val="ао4"/>
      <sheetName val="ао5"/>
      <sheetName val="ао6"/>
      <sheetName val="ао7"/>
      <sheetName val="ао  8"/>
      <sheetName val="ао9"/>
      <sheetName val="ао10"/>
      <sheetName val="ао11 "/>
      <sheetName val="ао12"/>
      <sheetName val="надо"/>
      <sheetName val="Лист1"/>
    </sheetNames>
    <sheetDataSet>
      <sheetData sheetId="5">
        <row r="46">
          <cell r="C46">
            <v>10300</v>
          </cell>
          <cell r="D46">
            <v>46128.93</v>
          </cell>
          <cell r="E46">
            <v>83922.3</v>
          </cell>
          <cell r="F46">
            <v>9672.3</v>
          </cell>
          <cell r="G46">
            <v>10575.58</v>
          </cell>
          <cell r="H46">
            <v>30333.019999999993</v>
          </cell>
          <cell r="I46">
            <v>10053</v>
          </cell>
          <cell r="J46">
            <v>8009.199999999999</v>
          </cell>
          <cell r="K46">
            <v>15230.2</v>
          </cell>
          <cell r="L46">
            <v>2165</v>
          </cell>
          <cell r="M46">
            <v>1772.9399999999998</v>
          </cell>
          <cell r="N46">
            <v>27277.22</v>
          </cell>
          <cell r="O46">
            <v>29088.600000000002</v>
          </cell>
          <cell r="P46">
            <v>53214.619999999995</v>
          </cell>
          <cell r="Q46">
            <v>26476.190000000002</v>
          </cell>
          <cell r="R46">
            <v>19744</v>
          </cell>
          <cell r="S46">
            <v>10732.9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69.421875" style="17" customWidth="1"/>
    <col min="2" max="2" width="12.28125" style="17" customWidth="1"/>
    <col min="3" max="3" width="12.57421875" style="17" customWidth="1"/>
    <col min="4" max="4" width="12.00390625" style="17" customWidth="1"/>
    <col min="5" max="5" width="11.28125" style="17" customWidth="1"/>
    <col min="6" max="6" width="11.57421875" style="17" customWidth="1"/>
    <col min="7" max="7" width="12.28125" style="17" customWidth="1"/>
    <col min="8" max="8" width="12.8515625" style="17" hidden="1" customWidth="1"/>
    <col min="9" max="9" width="7.57421875" style="17" hidden="1" customWidth="1"/>
    <col min="10" max="10" width="17.57421875" style="17" hidden="1" customWidth="1"/>
    <col min="11" max="11" width="0" style="17" hidden="1" customWidth="1"/>
    <col min="12" max="12" width="13.140625" style="17" hidden="1" customWidth="1"/>
    <col min="13" max="13" width="9.57421875" style="17" hidden="1" customWidth="1"/>
    <col min="14" max="16384" width="9.140625" style="17" customWidth="1"/>
  </cols>
  <sheetData>
    <row r="1" ht="13.5">
      <c r="A1" s="17" t="s">
        <v>191</v>
      </c>
    </row>
    <row r="2" spans="1:7" ht="13.5">
      <c r="A2" s="25" t="s">
        <v>181</v>
      </c>
      <c r="B2" s="15" t="s">
        <v>27</v>
      </c>
      <c r="C2" s="15" t="s">
        <v>28</v>
      </c>
      <c r="D2" s="15" t="s">
        <v>29</v>
      </c>
      <c r="E2" s="15" t="s">
        <v>30</v>
      </c>
      <c r="F2" s="15" t="s">
        <v>31</v>
      </c>
      <c r="G2" s="15" t="s">
        <v>32</v>
      </c>
    </row>
    <row r="3" spans="1:7" ht="13.5">
      <c r="A3" s="14" t="s">
        <v>182</v>
      </c>
      <c r="B3" s="14">
        <v>704635.37</v>
      </c>
      <c r="C3" s="14">
        <v>715280.26</v>
      </c>
      <c r="D3" s="14">
        <v>671280.49</v>
      </c>
      <c r="E3" s="14">
        <v>768344.15</v>
      </c>
      <c r="F3" s="14">
        <v>659402.17</v>
      </c>
      <c r="G3" s="14">
        <f aca="true" t="shared" si="0" ref="G3:G9">SUM(B3:F3)</f>
        <v>3518942.44</v>
      </c>
    </row>
    <row r="4" spans="1:7" ht="13.5">
      <c r="A4" s="14" t="s">
        <v>183</v>
      </c>
      <c r="B4" s="14">
        <v>149910.67</v>
      </c>
      <c r="C4" s="14"/>
      <c r="D4" s="14"/>
      <c r="E4" s="14"/>
      <c r="F4" s="14"/>
      <c r="G4" s="14">
        <f t="shared" si="0"/>
        <v>149910.67</v>
      </c>
    </row>
    <row r="5" spans="1:7" ht="13.5">
      <c r="A5" s="14" t="s">
        <v>184</v>
      </c>
      <c r="B5" s="14">
        <v>-26627.56</v>
      </c>
      <c r="C5" s="14">
        <v>-22268.83</v>
      </c>
      <c r="D5" s="14">
        <v>-20146.31</v>
      </c>
      <c r="E5" s="14">
        <v>-24055.13</v>
      </c>
      <c r="F5" s="14">
        <v>-20282.33</v>
      </c>
      <c r="G5" s="38">
        <f t="shared" si="0"/>
        <v>-113380.16</v>
      </c>
    </row>
    <row r="6" spans="1:7" ht="13.5">
      <c r="A6" s="14" t="s">
        <v>185</v>
      </c>
      <c r="B6" s="14">
        <v>155553.12</v>
      </c>
      <c r="C6" s="14">
        <v>124536.23</v>
      </c>
      <c r="D6" s="14">
        <v>101631.2</v>
      </c>
      <c r="E6" s="14">
        <v>118984.58</v>
      </c>
      <c r="F6" s="14">
        <v>-183384.74</v>
      </c>
      <c r="G6" s="14">
        <f t="shared" si="0"/>
        <v>317320.39</v>
      </c>
    </row>
    <row r="7" spans="1:7" ht="13.5">
      <c r="A7" s="14" t="s">
        <v>186</v>
      </c>
      <c r="B7" s="17">
        <v>0</v>
      </c>
      <c r="C7" s="14">
        <v>0</v>
      </c>
      <c r="D7" s="14">
        <v>50133.12</v>
      </c>
      <c r="E7" s="14">
        <v>71154.34</v>
      </c>
      <c r="F7" s="14">
        <v>215484.06</v>
      </c>
      <c r="G7" s="14">
        <f t="shared" si="0"/>
        <v>336771.52</v>
      </c>
    </row>
    <row r="8" spans="1:7" ht="13.5">
      <c r="A8" s="14" t="s">
        <v>187</v>
      </c>
      <c r="B8" s="14">
        <v>10019.82</v>
      </c>
      <c r="C8" s="14">
        <v>8492.54</v>
      </c>
      <c r="D8" s="14">
        <v>7875.7</v>
      </c>
      <c r="E8" s="14">
        <v>9051.83</v>
      </c>
      <c r="F8" s="14">
        <v>7632.1</v>
      </c>
      <c r="G8" s="14">
        <f t="shared" si="0"/>
        <v>43071.99</v>
      </c>
    </row>
    <row r="9" spans="1:13" ht="13.5">
      <c r="A9" s="70" t="s">
        <v>67</v>
      </c>
      <c r="B9" s="15">
        <f>SUM(B3:B8)</f>
        <v>993491.4199999999</v>
      </c>
      <c r="C9" s="73">
        <f>SUM(C3:C8)</f>
        <v>826040.2000000001</v>
      </c>
      <c r="D9" s="73">
        <f>SUM(D3:D8)</f>
        <v>810774.1999999998</v>
      </c>
      <c r="E9" s="15">
        <f>SUM(E3:E8)</f>
        <v>943479.7699999999</v>
      </c>
      <c r="F9" s="15">
        <f>SUM(F3:F8)</f>
        <v>678851.2600000001</v>
      </c>
      <c r="G9" s="15">
        <f t="shared" si="0"/>
        <v>4252636.85</v>
      </c>
      <c r="L9" s="17">
        <v>4252636.85</v>
      </c>
      <c r="M9" s="17">
        <f>L9-G9</f>
        <v>0</v>
      </c>
    </row>
    <row r="10" spans="1:7" ht="13.5">
      <c r="A10" s="25" t="s">
        <v>79</v>
      </c>
      <c r="B10" s="14"/>
      <c r="C10" s="14"/>
      <c r="D10" s="14"/>
      <c r="E10" s="14"/>
      <c r="F10" s="14"/>
      <c r="G10" s="14"/>
    </row>
    <row r="11" spans="1:7" ht="13.5">
      <c r="A11" s="25" t="s">
        <v>80</v>
      </c>
      <c r="B11" s="16" t="s">
        <v>27</v>
      </c>
      <c r="C11" s="16" t="s">
        <v>28</v>
      </c>
      <c r="D11" s="16" t="s">
        <v>29</v>
      </c>
      <c r="E11" s="16" t="s">
        <v>30</v>
      </c>
      <c r="F11" s="16" t="s">
        <v>31</v>
      </c>
      <c r="G11" s="15" t="s">
        <v>32</v>
      </c>
    </row>
    <row r="12" spans="1:7" ht="13.5">
      <c r="A12" s="22" t="s">
        <v>84</v>
      </c>
      <c r="B12" s="18">
        <v>59987.98</v>
      </c>
      <c r="C12" s="18">
        <v>58586.88</v>
      </c>
      <c r="D12" s="18">
        <v>58315.36</v>
      </c>
      <c r="E12" s="18">
        <v>66911.57</v>
      </c>
      <c r="F12" s="18">
        <v>35955.15</v>
      </c>
      <c r="G12" s="37">
        <f aca="true" t="shared" si="1" ref="G12:G19">SUM(B12:F12)</f>
        <v>279756.94</v>
      </c>
    </row>
    <row r="13" spans="1:7" ht="13.5">
      <c r="A13" s="22" t="s">
        <v>33</v>
      </c>
      <c r="B13" s="18">
        <v>207271.68</v>
      </c>
      <c r="C13" s="18">
        <v>206204.27</v>
      </c>
      <c r="D13" s="18">
        <v>212996.87</v>
      </c>
      <c r="E13" s="18">
        <v>210182.79</v>
      </c>
      <c r="F13" s="18">
        <v>133716.4</v>
      </c>
      <c r="G13" s="37">
        <f t="shared" si="1"/>
        <v>970372.01</v>
      </c>
    </row>
    <row r="14" spans="1:7" ht="15" customHeight="1">
      <c r="A14" s="22" t="s">
        <v>53</v>
      </c>
      <c r="B14" s="18">
        <v>114075.12</v>
      </c>
      <c r="C14" s="18">
        <v>113487.66</v>
      </c>
      <c r="D14" s="18">
        <v>117226.08</v>
      </c>
      <c r="E14" s="18">
        <v>115677.31</v>
      </c>
      <c r="F14" s="18">
        <v>73593.41</v>
      </c>
      <c r="G14" s="37">
        <f t="shared" si="1"/>
        <v>534059.58</v>
      </c>
    </row>
    <row r="15" spans="1:7" ht="13.5">
      <c r="A15" s="22" t="s">
        <v>36</v>
      </c>
      <c r="B15" s="18">
        <v>5229.55</v>
      </c>
      <c r="C15" s="18">
        <v>5202.62</v>
      </c>
      <c r="D15" s="18">
        <v>5374</v>
      </c>
      <c r="E15" s="18">
        <v>5303.02</v>
      </c>
      <c r="F15" s="18">
        <v>3373.75</v>
      </c>
      <c r="G15" s="37">
        <f t="shared" si="1"/>
        <v>24482.940000000002</v>
      </c>
    </row>
    <row r="16" spans="1:7" ht="13.5">
      <c r="A16" s="22" t="s">
        <v>85</v>
      </c>
      <c r="B16" s="18">
        <v>6743</v>
      </c>
      <c r="C16" s="18">
        <v>6708.27</v>
      </c>
      <c r="D16" s="18">
        <v>6929.25</v>
      </c>
      <c r="E16" s="18">
        <v>6837.72</v>
      </c>
      <c r="F16" s="18">
        <v>4350.11</v>
      </c>
      <c r="G16" s="37">
        <f t="shared" si="1"/>
        <v>31568.350000000002</v>
      </c>
    </row>
    <row r="17" spans="1:7" ht="13.5">
      <c r="A17" s="22" t="s">
        <v>86</v>
      </c>
      <c r="B17" s="18">
        <v>53798.01</v>
      </c>
      <c r="C17" s="18">
        <v>53520.95</v>
      </c>
      <c r="D17" s="18">
        <v>55284</v>
      </c>
      <c r="E17" s="18">
        <v>54337</v>
      </c>
      <c r="F17" s="18">
        <v>34706.77</v>
      </c>
      <c r="G17" s="37">
        <f t="shared" si="1"/>
        <v>251646.72999999998</v>
      </c>
    </row>
    <row r="18" spans="1:7" ht="13.5">
      <c r="A18" s="22" t="s">
        <v>43</v>
      </c>
      <c r="B18" s="18">
        <v>12539.94</v>
      </c>
      <c r="C18" s="18">
        <v>12475.36</v>
      </c>
      <c r="D18" s="18">
        <v>12886.31</v>
      </c>
      <c r="E18" s="18">
        <v>12716.06</v>
      </c>
      <c r="F18" s="18">
        <v>8089.9</v>
      </c>
      <c r="G18" s="37">
        <f t="shared" si="1"/>
        <v>58707.57</v>
      </c>
    </row>
    <row r="19" spans="1:7" ht="13.5">
      <c r="A19" s="22" t="s">
        <v>71</v>
      </c>
      <c r="B19" s="18">
        <v>16682.84</v>
      </c>
      <c r="C19" s="18">
        <v>16059.84</v>
      </c>
      <c r="D19" s="18">
        <v>13153.84</v>
      </c>
      <c r="E19" s="18">
        <v>11795.98</v>
      </c>
      <c r="F19" s="18">
        <v>16380.93</v>
      </c>
      <c r="G19" s="37">
        <f t="shared" si="1"/>
        <v>74073.43</v>
      </c>
    </row>
    <row r="20" spans="1:7" ht="13.5">
      <c r="A20" s="22" t="s">
        <v>34</v>
      </c>
      <c r="B20" s="18"/>
      <c r="C20" s="18"/>
      <c r="D20" s="18"/>
      <c r="E20" s="18"/>
      <c r="F20" s="18">
        <v>52988.4</v>
      </c>
      <c r="G20" s="37">
        <v>52988.4</v>
      </c>
    </row>
    <row r="21" spans="1:7" ht="13.5">
      <c r="A21" s="22" t="s">
        <v>54</v>
      </c>
      <c r="B21" s="18">
        <v>203227</v>
      </c>
      <c r="C21" s="18"/>
      <c r="D21" s="18"/>
      <c r="E21" s="18"/>
      <c r="F21" s="18"/>
      <c r="G21" s="37">
        <v>203227</v>
      </c>
    </row>
    <row r="22" spans="1:12" ht="16.5" customHeight="1">
      <c r="A22" s="28" t="s">
        <v>70</v>
      </c>
      <c r="B22" s="37">
        <f>G22*'[3]2012'!$D$2</f>
        <v>7851.936000000001</v>
      </c>
      <c r="C22" s="37">
        <f>G22*'[3]2012'!$F$2</f>
        <v>7811.5</v>
      </c>
      <c r="D22" s="37">
        <f>G22*'[3]2012'!$H$2</f>
        <v>8068.82</v>
      </c>
      <c r="E22" s="37">
        <f>G22*'[3]2012'!$J$2</f>
        <v>7962.215999999999</v>
      </c>
      <c r="F22" s="37">
        <f>G22*'[3]2012'!$L$2</f>
        <v>5065.528</v>
      </c>
      <c r="G22" s="37">
        <f>8350+28410</f>
        <v>36760</v>
      </c>
      <c r="L22" s="29">
        <f>B22+C22+D22+E22+F22</f>
        <v>36760</v>
      </c>
    </row>
    <row r="23" spans="1:7" ht="13.5">
      <c r="A23" s="22" t="s">
        <v>35</v>
      </c>
      <c r="B23" s="18">
        <v>2400</v>
      </c>
      <c r="C23" s="18">
        <v>2400</v>
      </c>
      <c r="D23" s="18">
        <v>2000</v>
      </c>
      <c r="E23" s="18">
        <v>1800</v>
      </c>
      <c r="F23" s="18">
        <v>1800</v>
      </c>
      <c r="G23" s="37">
        <f aca="true" t="shared" si="2" ref="G23:G29">SUM(B23:F23)</f>
        <v>10400</v>
      </c>
    </row>
    <row r="24" spans="1:7" ht="13.5">
      <c r="A24" s="22" t="s">
        <v>45</v>
      </c>
      <c r="B24" s="14">
        <v>2000</v>
      </c>
      <c r="C24" s="14">
        <v>2000</v>
      </c>
      <c r="D24" s="14">
        <v>2000</v>
      </c>
      <c r="E24" s="14">
        <v>2000</v>
      </c>
      <c r="F24" s="14"/>
      <c r="G24" s="37">
        <f>SUM(B24:F24)</f>
        <v>8000</v>
      </c>
    </row>
    <row r="25" spans="1:12" s="36" customFormat="1" ht="13.5">
      <c r="A25" s="35" t="s">
        <v>83</v>
      </c>
      <c r="B25" s="23">
        <f aca="true" t="shared" si="3" ref="B25:G25">SUM(B12:B24)</f>
        <v>691807.056</v>
      </c>
      <c r="C25" s="23">
        <f t="shared" si="3"/>
        <v>484457.35</v>
      </c>
      <c r="D25" s="23">
        <f t="shared" si="3"/>
        <v>494234.53</v>
      </c>
      <c r="E25" s="23">
        <f t="shared" si="3"/>
        <v>495523.66599999997</v>
      </c>
      <c r="F25" s="23">
        <f t="shared" si="3"/>
        <v>370020.348</v>
      </c>
      <c r="G25" s="23">
        <f t="shared" si="3"/>
        <v>2536042.9499999997</v>
      </c>
      <c r="L25" s="69">
        <f>B25+C25+D25+E25+F25</f>
        <v>2536042.95</v>
      </c>
    </row>
    <row r="26" ht="13.5">
      <c r="A26" s="24" t="s">
        <v>81</v>
      </c>
    </row>
    <row r="27" spans="1:12" ht="15.75" customHeight="1">
      <c r="A27" s="22" t="s">
        <v>73</v>
      </c>
      <c r="B27" s="37">
        <v>15987.58</v>
      </c>
      <c r="C27" s="37">
        <v>15905.24</v>
      </c>
      <c r="D27" s="37">
        <v>16429.18</v>
      </c>
      <c r="E27" s="37">
        <v>16212.14</v>
      </c>
      <c r="F27" s="37">
        <v>10314.09</v>
      </c>
      <c r="G27" s="37">
        <f t="shared" si="2"/>
        <v>74848.23</v>
      </c>
      <c r="L27" s="29">
        <f>G27+G28+G29</f>
        <v>300163.1</v>
      </c>
    </row>
    <row r="28" spans="1:7" ht="14.25" customHeight="1">
      <c r="A28" s="22" t="s">
        <v>46</v>
      </c>
      <c r="B28" s="37">
        <v>43356.8</v>
      </c>
      <c r="C28" s="37">
        <v>43356.8</v>
      </c>
      <c r="D28" s="37">
        <v>43356.8</v>
      </c>
      <c r="E28" s="37">
        <v>43356.8</v>
      </c>
      <c r="F28" s="37">
        <v>43356.8</v>
      </c>
      <c r="G28" s="37">
        <f t="shared" si="2"/>
        <v>216784</v>
      </c>
    </row>
    <row r="29" spans="1:7" ht="17.25" customHeight="1">
      <c r="A29" s="22" t="s">
        <v>69</v>
      </c>
      <c r="B29" s="37">
        <v>1822.19</v>
      </c>
      <c r="C29" s="37">
        <v>1812.81</v>
      </c>
      <c r="D29" s="37">
        <v>1872.52</v>
      </c>
      <c r="E29" s="37">
        <v>1847.79</v>
      </c>
      <c r="F29" s="37">
        <v>1175.56</v>
      </c>
      <c r="G29" s="37">
        <f t="shared" si="2"/>
        <v>8530.87</v>
      </c>
    </row>
    <row r="30" spans="1:12" ht="13.5">
      <c r="A30" s="22" t="s">
        <v>38</v>
      </c>
      <c r="B30" s="38"/>
      <c r="C30" s="38"/>
      <c r="D30" s="38">
        <v>21391.09</v>
      </c>
      <c r="E30" s="38"/>
      <c r="F30" s="38"/>
      <c r="G30" s="37">
        <f>D30</f>
        <v>21391.09</v>
      </c>
      <c r="L30" s="56">
        <f>G30+G31+G32+G33+G34+G35+G36+G37+8000</f>
        <v>253637.70999999996</v>
      </c>
    </row>
    <row r="31" spans="1:7" ht="13.5">
      <c r="A31" s="22" t="s">
        <v>37</v>
      </c>
      <c r="B31" s="38"/>
      <c r="C31" s="38"/>
      <c r="D31" s="38">
        <v>42826.9</v>
      </c>
      <c r="E31" s="38">
        <v>79819.65</v>
      </c>
      <c r="F31" s="38"/>
      <c r="G31" s="37">
        <f aca="true" t="shared" si="4" ref="G31:G36">SUM(D31:F31)</f>
        <v>122646.54999999999</v>
      </c>
    </row>
    <row r="32" spans="1:7" ht="13.5">
      <c r="A32" s="22" t="s">
        <v>39</v>
      </c>
      <c r="B32" s="38"/>
      <c r="C32" s="38"/>
      <c r="D32" s="38"/>
      <c r="E32" s="38"/>
      <c r="F32" s="38">
        <v>2386.31</v>
      </c>
      <c r="G32" s="37">
        <f t="shared" si="4"/>
        <v>2386.31</v>
      </c>
    </row>
    <row r="33" spans="1:7" ht="13.5">
      <c r="A33" s="22" t="s">
        <v>40</v>
      </c>
      <c r="B33" s="38"/>
      <c r="C33" s="38"/>
      <c r="D33" s="38">
        <v>5311</v>
      </c>
      <c r="E33" s="38"/>
      <c r="F33" s="38"/>
      <c r="G33" s="37">
        <f t="shared" si="4"/>
        <v>5311</v>
      </c>
    </row>
    <row r="34" spans="1:7" ht="15.75" customHeight="1">
      <c r="A34" s="22" t="s">
        <v>72</v>
      </c>
      <c r="B34" s="38"/>
      <c r="C34" s="38"/>
      <c r="D34" s="38">
        <v>28146.16</v>
      </c>
      <c r="E34" s="38"/>
      <c r="F34" s="38"/>
      <c r="G34" s="37">
        <f t="shared" si="4"/>
        <v>28146.16</v>
      </c>
    </row>
    <row r="35" spans="1:7" ht="13.5">
      <c r="A35" s="22" t="s">
        <v>41</v>
      </c>
      <c r="B35" s="38"/>
      <c r="C35" s="38"/>
      <c r="D35" s="38"/>
      <c r="E35" s="38"/>
      <c r="F35" s="38">
        <v>2736</v>
      </c>
      <c r="G35" s="37">
        <f t="shared" si="4"/>
        <v>2736</v>
      </c>
    </row>
    <row r="36" spans="1:7" ht="15.75" customHeight="1">
      <c r="A36" s="22" t="s">
        <v>42</v>
      </c>
      <c r="B36" s="38"/>
      <c r="C36" s="38"/>
      <c r="D36" s="38"/>
      <c r="E36" s="38"/>
      <c r="F36" s="38">
        <v>25280.8</v>
      </c>
      <c r="G36" s="37">
        <f t="shared" si="4"/>
        <v>25280.8</v>
      </c>
    </row>
    <row r="37" spans="1:7" ht="13.5">
      <c r="A37" s="22" t="s">
        <v>44</v>
      </c>
      <c r="B37" s="38"/>
      <c r="C37" s="38">
        <v>37739.8</v>
      </c>
      <c r="D37" s="38"/>
      <c r="E37" s="38"/>
      <c r="F37" s="38"/>
      <c r="G37" s="37">
        <f>SUM(C37:F37)</f>
        <v>37739.8</v>
      </c>
    </row>
    <row r="38" spans="1:7" ht="13.5">
      <c r="A38" s="52" t="s">
        <v>97</v>
      </c>
      <c r="B38" s="53">
        <f>G38*'[2]2010-2011'!$D$1</f>
        <v>506.112384</v>
      </c>
      <c r="C38" s="53">
        <f>G38*'[2]2010-2011'!$F$1</f>
        <v>503.506</v>
      </c>
      <c r="D38" s="53">
        <f>G38*'[2]2010-2011'!$H$1</f>
        <v>520.09208</v>
      </c>
      <c r="E38" s="53">
        <f>G38*'[2]2010-2011'!$J$1</f>
        <v>513.220704</v>
      </c>
      <c r="F38" s="53">
        <f>G38*'[2]2010-2011'!$L$1</f>
        <v>326.50883200000004</v>
      </c>
      <c r="G38" s="53">
        <f>'[1]Снаб'!$H$3</f>
        <v>2369.44</v>
      </c>
    </row>
    <row r="39" spans="1:12" ht="13.5">
      <c r="A39" s="52" t="s">
        <v>57</v>
      </c>
      <c r="B39" s="53"/>
      <c r="C39" s="53"/>
      <c r="D39" s="53"/>
      <c r="E39" s="53">
        <f>'[1]Снаб'!$F$4</f>
        <v>814.2</v>
      </c>
      <c r="F39" s="53"/>
      <c r="G39" s="53">
        <f>E39</f>
        <v>814.2</v>
      </c>
      <c r="L39" s="29">
        <f>G38+G39+G40+G41+G42+G43+G44+G45+G46+G47+G48+G49+G50+G51+G52+G53+G54+G55+G56+G57+G58</f>
        <v>179279.17000000004</v>
      </c>
    </row>
    <row r="40" spans="1:7" ht="13.5">
      <c r="A40" s="52" t="s">
        <v>60</v>
      </c>
      <c r="B40" s="53"/>
      <c r="C40" s="53"/>
      <c r="D40" s="53"/>
      <c r="E40" s="53">
        <f>'[1]Снаб'!$F$5</f>
        <v>1640.2</v>
      </c>
      <c r="F40" s="53"/>
      <c r="G40" s="53">
        <f>E40</f>
        <v>1640.2</v>
      </c>
    </row>
    <row r="41" spans="1:7" ht="13.5">
      <c r="A41" s="52" t="s">
        <v>58</v>
      </c>
      <c r="B41" s="53"/>
      <c r="C41" s="53"/>
      <c r="D41" s="53"/>
      <c r="E41" s="53">
        <f>'[1]Снаб'!$F$6</f>
        <v>1827.82</v>
      </c>
      <c r="F41" s="53"/>
      <c r="G41" s="53">
        <f>E41</f>
        <v>1827.82</v>
      </c>
    </row>
    <row r="42" spans="1:7" ht="13.5">
      <c r="A42" s="52" t="s">
        <v>61</v>
      </c>
      <c r="B42" s="53"/>
      <c r="C42" s="53"/>
      <c r="D42" s="53"/>
      <c r="E42" s="53">
        <f>'[1]Снаб'!$F$7</f>
        <v>1700.38</v>
      </c>
      <c r="F42" s="53"/>
      <c r="G42" s="53">
        <f>E42</f>
        <v>1700.38</v>
      </c>
    </row>
    <row r="43" spans="1:7" ht="13.5">
      <c r="A43" s="54" t="s">
        <v>89</v>
      </c>
      <c r="B43" s="53">
        <f>G43*'[2]2010-2011'!$D$1</f>
        <v>3925.6476000000002</v>
      </c>
      <c r="C43" s="53">
        <f>G43*'[2]2010-2011'!$F$1</f>
        <v>3905.43125</v>
      </c>
      <c r="D43" s="53">
        <f>G43*'[2]2010-2011'!$H$1</f>
        <v>4034.08075</v>
      </c>
      <c r="E43" s="53">
        <f>G43*'[2]2010-2011'!$J$1</f>
        <v>3980.7830999999996</v>
      </c>
      <c r="F43" s="53">
        <f>G43*'[2]2010-2011'!$L$1</f>
        <v>2532.5573</v>
      </c>
      <c r="G43" s="53">
        <f>'[1]Снаб'!$H$8</f>
        <v>18378.5</v>
      </c>
    </row>
    <row r="44" spans="1:7" ht="13.5">
      <c r="A44" s="54" t="s">
        <v>98</v>
      </c>
      <c r="B44" s="53"/>
      <c r="C44" s="53">
        <v>6875.27</v>
      </c>
      <c r="D44" s="53">
        <v>1191.8</v>
      </c>
      <c r="E44" s="53"/>
      <c r="F44" s="53">
        <f>'[1]Снаб'!$G$9</f>
        <v>35391.74</v>
      </c>
      <c r="G44" s="53">
        <f>SUM(C44:F44)</f>
        <v>43458.81</v>
      </c>
    </row>
    <row r="45" spans="1:7" ht="13.5">
      <c r="A45" s="55" t="s">
        <v>62</v>
      </c>
      <c r="B45" s="53"/>
      <c r="C45" s="53"/>
      <c r="D45" s="53"/>
      <c r="E45" s="53">
        <f>'[1]Снаб'!$F$12</f>
        <v>20253.52</v>
      </c>
      <c r="F45" s="53"/>
      <c r="G45" s="53">
        <f>SUM(E45:F45)</f>
        <v>20253.52</v>
      </c>
    </row>
    <row r="46" spans="1:10" ht="13.5">
      <c r="A46" s="55" t="s">
        <v>59</v>
      </c>
      <c r="B46" s="53"/>
      <c r="C46" s="53"/>
      <c r="D46" s="53">
        <f>'[1]Снаб'!$E$13</f>
        <v>2138.16</v>
      </c>
      <c r="E46" s="53"/>
      <c r="F46" s="53"/>
      <c r="G46" s="53">
        <f>SUM(D46:F46)</f>
        <v>2138.16</v>
      </c>
      <c r="H46" s="29">
        <f>G27+G28+G29+G30+G31+G32+G33+G34+G35+G36+G37+G38+G39+G40+G41+G42+G43+G44+G45+G46+G47+G48+G49+G50+G51+G52+G53+G54+G55+G56+G57+G58</f>
        <v>725079.9799999997</v>
      </c>
      <c r="I46" s="17" t="s">
        <v>74</v>
      </c>
      <c r="J46" s="17">
        <v>179357.09</v>
      </c>
    </row>
    <row r="47" spans="1:10" ht="13.5">
      <c r="A47" s="54" t="s">
        <v>92</v>
      </c>
      <c r="B47" s="53">
        <v>126.52</v>
      </c>
      <c r="C47" s="53">
        <f>G47*'[2]2010-2011'!$F$1</f>
        <v>125.8765</v>
      </c>
      <c r="D47" s="53">
        <f>G47*'[2]2010-2011'!$H$1</f>
        <v>130.02302</v>
      </c>
      <c r="E47" s="53">
        <f>G47*'[2]2010-2011'!$J$1</f>
        <v>128.305176</v>
      </c>
      <c r="F47" s="53">
        <f>G47*'[2]2010-2011'!$L$1</f>
        <v>81.62720800000001</v>
      </c>
      <c r="G47" s="53">
        <f>'[1]Снаб'!$H$14</f>
        <v>592.36</v>
      </c>
      <c r="J47" s="29">
        <f>J46-H46</f>
        <v>-545722.8899999998</v>
      </c>
    </row>
    <row r="48" spans="1:7" ht="13.5">
      <c r="A48" s="54" t="s">
        <v>91</v>
      </c>
      <c r="B48" s="53">
        <f>G48*'[2]2010-2011'!$D$1</f>
        <v>1071.708096</v>
      </c>
      <c r="C48" s="53">
        <f>G48*'[2]2010-2011'!$F$1</f>
        <v>1066.1889999999999</v>
      </c>
      <c r="D48" s="53">
        <f>G48*'[2]2010-2011'!$H$1</f>
        <v>1101.31052</v>
      </c>
      <c r="E48" s="53">
        <f>G48*'[2]2010-2011'!$J$1</f>
        <v>1086.7601759999998</v>
      </c>
      <c r="F48" s="53">
        <f>G48*'[2]2010-2011'!$L$1</f>
        <v>691.392208</v>
      </c>
      <c r="G48" s="53">
        <f>'[1]Снаб'!$H$15</f>
        <v>5017.36</v>
      </c>
    </row>
    <row r="49" spans="1:7" ht="13.5">
      <c r="A49" s="54" t="s">
        <v>90</v>
      </c>
      <c r="B49" s="53">
        <f>G49*'[2]2010-2011'!$D$1</f>
        <v>168.620112</v>
      </c>
      <c r="C49" s="53">
        <f>G49*'[2]2010-2011'!$F$1</f>
        <v>167.75175</v>
      </c>
      <c r="D49" s="53">
        <f>G49*'[2]2010-2011'!$H$1</f>
        <v>173.27768999999998</v>
      </c>
      <c r="E49" s="53">
        <f>G49*'[2]2010-2011'!$J$1</f>
        <v>170.98837199999997</v>
      </c>
      <c r="F49" s="53">
        <f>G49*'[2]2010-2011'!$L$1</f>
        <v>108.782076</v>
      </c>
      <c r="G49" s="53">
        <f>'[1]Снаб'!$H$16</f>
        <v>789.42</v>
      </c>
    </row>
    <row r="50" spans="1:7" ht="13.5">
      <c r="A50" s="54" t="s">
        <v>63</v>
      </c>
      <c r="B50" s="53"/>
      <c r="C50" s="53">
        <f>'[1]Снаб'!$D$17</f>
        <v>12460.8</v>
      </c>
      <c r="D50" s="53"/>
      <c r="E50" s="53">
        <v>6230.4</v>
      </c>
      <c r="F50" s="53"/>
      <c r="G50" s="53">
        <f>SUM(C50:F50)</f>
        <v>18691.199999999997</v>
      </c>
    </row>
    <row r="51" spans="1:7" ht="13.5">
      <c r="A51" s="54" t="s">
        <v>64</v>
      </c>
      <c r="B51" s="53"/>
      <c r="C51" s="53"/>
      <c r="D51" s="53"/>
      <c r="E51" s="53">
        <v>26236.12</v>
      </c>
      <c r="F51" s="53"/>
      <c r="G51" s="53">
        <f>SUM(C51:F51)</f>
        <v>26236.12</v>
      </c>
    </row>
    <row r="52" spans="1:7" ht="13.5">
      <c r="A52" s="54" t="s">
        <v>65</v>
      </c>
      <c r="B52" s="53"/>
      <c r="C52" s="53"/>
      <c r="D52" s="53">
        <f>'[1]Снаб'!$E$21</f>
        <v>2411.92</v>
      </c>
      <c r="E52" s="53"/>
      <c r="F52" s="53"/>
      <c r="G52" s="53">
        <f>SUM(C52:F52)</f>
        <v>2411.92</v>
      </c>
    </row>
    <row r="53" spans="1:7" ht="13.5">
      <c r="A53" s="54" t="s">
        <v>93</v>
      </c>
      <c r="B53" s="53"/>
      <c r="C53" s="53"/>
      <c r="D53" s="53"/>
      <c r="E53" s="53"/>
      <c r="F53" s="53">
        <f>'[1]Снаб'!$G$22</f>
        <v>660.8</v>
      </c>
      <c r="G53" s="53">
        <f>SUM(C53:F53)</f>
        <v>660.8</v>
      </c>
    </row>
    <row r="54" spans="1:7" ht="13.5">
      <c r="A54" s="54" t="s">
        <v>94</v>
      </c>
      <c r="B54" s="53">
        <v>1240.06</v>
      </c>
      <c r="C54" s="53">
        <f>G54*'[2]2010-2011'!$F$1</f>
        <v>1233.69</v>
      </c>
      <c r="D54" s="53">
        <f>G54*'[2]2010-2011'!$H$1</f>
        <v>1274.3292000000001</v>
      </c>
      <c r="E54" s="53">
        <f>G54*'[2]2010-2011'!$J$1</f>
        <v>1257.49296</v>
      </c>
      <c r="F54" s="53">
        <f>G54*'[2]2010-2011'!$L$1</f>
        <v>800.0116800000001</v>
      </c>
      <c r="G54" s="53">
        <v>5805.6</v>
      </c>
    </row>
    <row r="55" spans="1:7" ht="13.5">
      <c r="A55" s="54" t="s">
        <v>66</v>
      </c>
      <c r="B55" s="53"/>
      <c r="C55" s="53"/>
      <c r="D55" s="53"/>
      <c r="E55" s="53"/>
      <c r="F55" s="53">
        <v>2827.28</v>
      </c>
      <c r="G55" s="53">
        <f>SUM(C55:F55)</f>
        <v>2827.28</v>
      </c>
    </row>
    <row r="56" spans="1:7" ht="13.5">
      <c r="A56" s="54" t="s">
        <v>95</v>
      </c>
      <c r="B56" s="53">
        <f>G56*'[2]2010-2011'!$D$1</f>
        <v>3810.96576</v>
      </c>
      <c r="C56" s="53">
        <f>G56*'[2]2010-2011'!$F$1</f>
        <v>3791.3399999999997</v>
      </c>
      <c r="D56" s="53">
        <f>G56*'[2]2010-2011'!$H$1</f>
        <v>3916.2311999999997</v>
      </c>
      <c r="E56" s="53">
        <f>G56*'[2]2010-2011'!$J$1</f>
        <v>3864.4905599999993</v>
      </c>
      <c r="F56" s="53">
        <f>G56*'[2]2010-2011'!$L$1</f>
        <v>2458.57248</v>
      </c>
      <c r="G56" s="53">
        <f>'[1]Снаб'!$H$26</f>
        <v>17841.6</v>
      </c>
    </row>
    <row r="57" spans="1:7" ht="13.5">
      <c r="A57" s="54" t="s">
        <v>99</v>
      </c>
      <c r="B57" s="53"/>
      <c r="C57" s="53"/>
      <c r="D57" s="53"/>
      <c r="E57" s="53"/>
      <c r="F57" s="53">
        <f>'[1]Снаб'!$G$27</f>
        <v>4030.88</v>
      </c>
      <c r="G57" s="53">
        <f>'[1]Снаб'!$G$27</f>
        <v>4030.88</v>
      </c>
    </row>
    <row r="58" spans="1:7" ht="13.5">
      <c r="A58" s="54" t="s">
        <v>96</v>
      </c>
      <c r="B58" s="53"/>
      <c r="C58" s="53">
        <f>'[1]Снаб'!$D$28</f>
        <v>1793.6</v>
      </c>
      <c r="D58" s="53"/>
      <c r="E58" s="53"/>
      <c r="F58" s="53"/>
      <c r="G58" s="53">
        <f>C58</f>
        <v>1793.6</v>
      </c>
    </row>
    <row r="59" spans="1:12" ht="13.5">
      <c r="A59" s="35" t="s">
        <v>82</v>
      </c>
      <c r="B59" s="66">
        <v>72016.22</v>
      </c>
      <c r="C59" s="66">
        <v>130738.11</v>
      </c>
      <c r="D59" s="35">
        <f>SUM(D27:D58)</f>
        <v>176224.87446</v>
      </c>
      <c r="E59" s="35">
        <f>SUM(E27:E58)</f>
        <v>210941.06104800003</v>
      </c>
      <c r="F59" s="35">
        <f>SUM(F27:F58)</f>
        <v>135159.711784</v>
      </c>
      <c r="G59" s="35">
        <f>SUM(G27:G58)</f>
        <v>725079.9799999997</v>
      </c>
      <c r="L59" s="29">
        <f>B59+C59+D59+E59+F59</f>
        <v>725079.9772920001</v>
      </c>
    </row>
    <row r="60" spans="1:7" ht="18.75" customHeight="1">
      <c r="A60" s="75" t="s">
        <v>177</v>
      </c>
      <c r="B60" s="76"/>
      <c r="C60" s="76"/>
      <c r="D60" s="76"/>
      <c r="E60" s="76"/>
      <c r="F60" s="76"/>
      <c r="G60" s="77"/>
    </row>
    <row r="61" spans="1:7" ht="31.5" customHeight="1">
      <c r="A61" s="57" t="s">
        <v>161</v>
      </c>
      <c r="B61" s="58">
        <f>G61*'[3]2012'!$D$2</f>
        <v>2200.08</v>
      </c>
      <c r="C61" s="58">
        <f>G61*'[3]2012'!$F$2</f>
        <v>2188.75</v>
      </c>
      <c r="D61" s="58">
        <f>G61*'[3]2012'!$H$2</f>
        <v>2260.85</v>
      </c>
      <c r="E61" s="58">
        <f>G61*'[3]2012'!$J$2</f>
        <v>2230.98</v>
      </c>
      <c r="F61" s="58">
        <f>G61*'[3]2012'!$L$2</f>
        <v>1419.3400000000001</v>
      </c>
      <c r="G61" s="59">
        <v>10300</v>
      </c>
    </row>
    <row r="62" spans="1:7" ht="16.5" customHeight="1">
      <c r="A62" s="57" t="s">
        <v>88</v>
      </c>
      <c r="B62" s="58">
        <f>G62*'[3]2012'!$D$2</f>
        <v>2066.00328</v>
      </c>
      <c r="C62" s="58">
        <f>G62*'[3]2012'!$F$2</f>
        <v>2055.36375</v>
      </c>
      <c r="D62" s="58">
        <f>G62*'[3]2012'!$H$2</f>
        <v>2123.06985</v>
      </c>
      <c r="E62" s="58">
        <f>G62*'[3]2012'!$J$2</f>
        <v>2095.0201799999995</v>
      </c>
      <c r="F62" s="58">
        <f>G62*'[3]2012'!$L$2</f>
        <v>1332.84294</v>
      </c>
      <c r="G62" s="59">
        <v>9672.3</v>
      </c>
    </row>
    <row r="63" spans="1:7" s="39" customFormat="1" ht="27.75" customHeight="1">
      <c r="A63" s="60" t="s">
        <v>163</v>
      </c>
      <c r="B63" s="58">
        <f>G63*'[3]2012'!$D$2</f>
        <v>11366.600112</v>
      </c>
      <c r="C63" s="58">
        <f>G63*'[3]2012'!$F$2</f>
        <v>11308.06425</v>
      </c>
      <c r="D63" s="58">
        <f>G63*'[3]2012'!$H$2</f>
        <v>11680.56519</v>
      </c>
      <c r="E63" s="58">
        <f>G63*'[3]2012'!$J$2</f>
        <v>11526.243371999999</v>
      </c>
      <c r="F63" s="58">
        <f>G63*'[3]2012'!$L$2</f>
        <v>7332.947076</v>
      </c>
      <c r="G63" s="59">
        <v>53214.42</v>
      </c>
    </row>
    <row r="64" spans="1:7" s="39" customFormat="1" ht="13.5">
      <c r="A64" s="60" t="s">
        <v>87</v>
      </c>
      <c r="B64" s="58">
        <f>G64*'[3]2012'!$D$2</f>
        <v>2258.9438880000002</v>
      </c>
      <c r="C64" s="58">
        <f>G64*'[3]2012'!$F$2</f>
        <v>2247.31075</v>
      </c>
      <c r="D64" s="58">
        <f>G64*'[3]2012'!$H$2</f>
        <v>2321.33981</v>
      </c>
      <c r="E64" s="58">
        <f>G64*'[3]2012'!$J$2</f>
        <v>2290.670628</v>
      </c>
      <c r="F64" s="58">
        <f>G64*'[3]2012'!$L$2</f>
        <v>1457.314924</v>
      </c>
      <c r="G64" s="59">
        <v>10575.58</v>
      </c>
    </row>
    <row r="65" spans="1:7" s="39" customFormat="1" ht="13.5" customHeight="1">
      <c r="A65" s="60" t="s">
        <v>55</v>
      </c>
      <c r="B65" s="58">
        <f>G65*'[3]2012'!$D$2</f>
        <v>5826.414192</v>
      </c>
      <c r="C65" s="58">
        <f>G65*'[3]2012'!$F$2</f>
        <v>5796.40925</v>
      </c>
      <c r="D65" s="58">
        <f>G65*'[3]2012'!$H$2</f>
        <v>5987.34979</v>
      </c>
      <c r="E65" s="58">
        <f>G65*'[3]2012'!$J$2</f>
        <v>5908.245852</v>
      </c>
      <c r="F65" s="58">
        <f>G65*'[3]2012'!$L$2</f>
        <v>3758.800916</v>
      </c>
      <c r="G65" s="59">
        <v>27277.22</v>
      </c>
    </row>
    <row r="66" spans="1:7" s="39" customFormat="1" ht="15" customHeight="1">
      <c r="A66" s="60" t="s">
        <v>166</v>
      </c>
      <c r="B66" s="58">
        <f>G66*'[3]2012'!$D$2</f>
        <v>8349.32496</v>
      </c>
      <c r="C66" s="58">
        <f>G66*'[3]2012'!$F$2</f>
        <v>8306.3275</v>
      </c>
      <c r="D66" s="58">
        <f>G66*'[3]2012'!$H$2</f>
        <v>8579.947699999999</v>
      </c>
      <c r="E66" s="58">
        <f>G66*'[3]2012'!$J$2</f>
        <v>8466.59076</v>
      </c>
      <c r="F66" s="58">
        <f>G66*'[3]2012'!$L$2</f>
        <v>5386.40908</v>
      </c>
      <c r="G66" s="59">
        <v>39088.6</v>
      </c>
    </row>
    <row r="67" spans="1:7" s="39" customFormat="1" ht="15" customHeight="1">
      <c r="A67" s="60" t="s">
        <v>167</v>
      </c>
      <c r="B67" s="58">
        <f>G67*'[3]2012'!$D$2</f>
        <v>3493.9513200000006</v>
      </c>
      <c r="C67" s="58">
        <f>G67*'[3]2012'!$F$2</f>
        <v>3475.958125</v>
      </c>
      <c r="D67" s="58">
        <f>G67*'[3]2012'!$H$2</f>
        <v>3590.4602750000004</v>
      </c>
      <c r="E67" s="58">
        <f>G67*'[3]2012'!$J$2</f>
        <v>3543.02367</v>
      </c>
      <c r="F67" s="58">
        <f>G67*'[3]2012'!$L$2</f>
        <v>2254.05661</v>
      </c>
      <c r="G67" s="59">
        <v>16357.45</v>
      </c>
    </row>
    <row r="68" spans="1:7" s="39" customFormat="1" ht="15" customHeight="1">
      <c r="A68" s="60" t="s">
        <v>164</v>
      </c>
      <c r="B68" s="58">
        <f>G68*'[3]2012'!$D$2</f>
        <v>2360.9208000000003</v>
      </c>
      <c r="C68" s="58">
        <f>G68*'[3]2012'!$F$2</f>
        <v>2348.7625</v>
      </c>
      <c r="D68" s="58">
        <f>G68*'[3]2012'!$H$2</f>
        <v>2426.1335</v>
      </c>
      <c r="E68" s="58">
        <f>G68*'[3]2012'!$J$2</f>
        <v>2394.0798</v>
      </c>
      <c r="F68" s="58">
        <f>G68*'[3]2012'!$L$2</f>
        <v>1523.1034</v>
      </c>
      <c r="G68" s="59">
        <f>10053+1000</f>
        <v>11053</v>
      </c>
    </row>
    <row r="69" spans="1:7" s="39" customFormat="1" ht="15" customHeight="1">
      <c r="A69" s="60" t="s">
        <v>165</v>
      </c>
      <c r="B69" s="58">
        <f>G69*'[3]2012'!$D$2</f>
        <v>1448.208</v>
      </c>
      <c r="C69" s="58">
        <f>G69*'[3]2012'!$F$2</f>
        <v>1440.75</v>
      </c>
      <c r="D69" s="58">
        <f>G69*'[3]2012'!$H$2</f>
        <v>1488.21</v>
      </c>
      <c r="E69" s="58">
        <f>G69*'[3]2012'!$J$2</f>
        <v>1468.548</v>
      </c>
      <c r="F69" s="58">
        <f>G69*'[3]2012'!$L$2</f>
        <v>934.284</v>
      </c>
      <c r="G69" s="59">
        <v>6780</v>
      </c>
    </row>
    <row r="70" spans="1:7" ht="39" customHeight="1">
      <c r="A70" s="60" t="s">
        <v>179</v>
      </c>
      <c r="B70" s="58">
        <f>G70*'[3]2012'!$D$2</f>
        <v>9853.139448</v>
      </c>
      <c r="C70" s="58">
        <f>G70*'[3]2012'!$F$2</f>
        <v>9802.397625</v>
      </c>
      <c r="D70" s="58">
        <f>G70*'[3]2012'!$H$2</f>
        <v>10125.300135</v>
      </c>
      <c r="E70" s="58">
        <f>G70*'[3]2012'!$J$2</f>
        <v>9991.526237999999</v>
      </c>
      <c r="F70" s="58">
        <f>G70*'[3]2012'!$L$2</f>
        <v>6356.566554</v>
      </c>
      <c r="G70" s="61">
        <v>46128.93</v>
      </c>
    </row>
    <row r="71" spans="1:7" ht="27" customHeight="1">
      <c r="A71" s="60" t="s">
        <v>168</v>
      </c>
      <c r="B71" s="58">
        <f>G71*'[3]2012'!$D$2</f>
        <v>7333.620648</v>
      </c>
      <c r="C71" s="58">
        <f>G71*'[3]2012'!$F$2</f>
        <v>7295.853875</v>
      </c>
      <c r="D71" s="58">
        <f>G71*'[3]2012'!$H$2</f>
        <v>7536.187885</v>
      </c>
      <c r="E71" s="58">
        <f>G71*'[3]2012'!$J$2</f>
        <v>7436.620938</v>
      </c>
      <c r="F71" s="58">
        <f>G71*'[3]2012'!$L$2</f>
        <v>4731.146654</v>
      </c>
      <c r="G71" s="61">
        <v>34333.43</v>
      </c>
    </row>
    <row r="72" spans="1:7" ht="15.75" customHeight="1">
      <c r="A72" s="60" t="s">
        <v>169</v>
      </c>
      <c r="B72" s="58">
        <f>G72*'[3]2012'!$D$2</f>
        <v>1530.4440000000002</v>
      </c>
      <c r="C72" s="58">
        <f>G72*'[3]2012'!$F$2</f>
        <v>1522.5625</v>
      </c>
      <c r="D72" s="58">
        <f>G72*'[3]2012'!$H$2</f>
        <v>1572.7175</v>
      </c>
      <c r="E72" s="58">
        <f>G72*'[3]2012'!$J$2</f>
        <v>1551.9389999999999</v>
      </c>
      <c r="F72" s="58">
        <f>G72*'[3]2012'!$L$2</f>
        <v>987.337</v>
      </c>
      <c r="G72" s="61">
        <f>2165+5000</f>
        <v>7165</v>
      </c>
    </row>
    <row r="73" spans="1:7" ht="14.25" customHeight="1">
      <c r="A73" s="60" t="s">
        <v>170</v>
      </c>
      <c r="B73" s="58">
        <f>G73*'[3]2012'!$D$2</f>
        <v>1346.3079840000003</v>
      </c>
      <c r="C73" s="58">
        <f>G73*'[3]2012'!$F$2</f>
        <v>1339.3747500000002</v>
      </c>
      <c r="D73" s="58">
        <f>G73*'[3]2012'!$H$2</f>
        <v>1383.4953300000002</v>
      </c>
      <c r="E73" s="58">
        <f>G73*'[3]2012'!$J$2</f>
        <v>1365.2168040000001</v>
      </c>
      <c r="F73" s="58">
        <f>G73*'[3]2012'!$L$2</f>
        <v>868.5451320000001</v>
      </c>
      <c r="G73" s="61">
        <f>1772.94+1000+3530</f>
        <v>6302.9400000000005</v>
      </c>
    </row>
    <row r="74" spans="1:7" ht="14.25" customHeight="1">
      <c r="A74" s="62" t="s">
        <v>171</v>
      </c>
      <c r="B74" s="58">
        <f>G74*'[3]2012'!$D$2</f>
        <v>17925.80328</v>
      </c>
      <c r="C74" s="58">
        <f>G74*'[3]2012'!$F$2</f>
        <v>17833.48875</v>
      </c>
      <c r="D74" s="58">
        <f>G74*'[3]2012'!$H$2</f>
        <v>18420.94485</v>
      </c>
      <c r="E74" s="58">
        <f>G74*'[3]2012'!$J$2</f>
        <v>18177.57018</v>
      </c>
      <c r="F74" s="58">
        <f>G74*'[3]2012'!$L$2</f>
        <v>11564.49294</v>
      </c>
      <c r="G74" s="61">
        <v>83922.3</v>
      </c>
    </row>
    <row r="75" spans="1:7" ht="17.25" customHeight="1">
      <c r="A75" s="60" t="s">
        <v>162</v>
      </c>
      <c r="B75" s="58">
        <f>G75*'[3]2012'!$D$2</f>
        <v>3146.94744</v>
      </c>
      <c r="C75" s="58">
        <f>G75*'[3]2012'!$F$2</f>
        <v>3130.74125</v>
      </c>
      <c r="D75" s="58">
        <f>G75*'[3]2012'!$H$2</f>
        <v>3233.87155</v>
      </c>
      <c r="E75" s="58">
        <f>G75*'[3]2012'!$J$2</f>
        <v>3191.14614</v>
      </c>
      <c r="F75" s="58">
        <f>G75*'[3]2012'!$L$2</f>
        <v>2030.19362</v>
      </c>
      <c r="G75" s="61">
        <f>10732.9+4000</f>
        <v>14732.9</v>
      </c>
    </row>
    <row r="76" spans="1:7" ht="15" customHeight="1">
      <c r="A76" s="60" t="s">
        <v>172</v>
      </c>
      <c r="B76" s="58">
        <f>G76*'[3]2012'!$D$2</f>
        <v>5285.3184</v>
      </c>
      <c r="C76" s="58">
        <f>G76*'[3]2012'!$F$2</f>
        <v>5258.099999999999</v>
      </c>
      <c r="D76" s="58">
        <f>G76*'[3]2012'!$H$2</f>
        <v>5431.308</v>
      </c>
      <c r="E76" s="58">
        <f>G76*'[3]2012'!$J$2</f>
        <v>5359.5504</v>
      </c>
      <c r="F76" s="58">
        <f>G76*'[3]2012'!$L$2</f>
        <v>3409.7232000000004</v>
      </c>
      <c r="G76" s="61">
        <f>19744+5000</f>
        <v>24744</v>
      </c>
    </row>
    <row r="77" spans="1:7" ht="13.5">
      <c r="A77" s="60" t="s">
        <v>173</v>
      </c>
      <c r="B77" s="58">
        <f>G77*'[3]2012'!$D$2</f>
        <v>5459.340456</v>
      </c>
      <c r="C77" s="58">
        <f>G77*'[3]2012'!$F$2</f>
        <v>5431.225875</v>
      </c>
      <c r="D77" s="58">
        <f>G77*'[3]2012'!$H$2</f>
        <v>5610.136845</v>
      </c>
      <c r="E77" s="58">
        <f>G77*'[3]2012'!$J$2</f>
        <v>5536.016586</v>
      </c>
      <c r="F77" s="58">
        <f>G77*'[3]2012'!$L$2</f>
        <v>3521.990238</v>
      </c>
      <c r="G77" s="61">
        <f>15230.2+10328.51</f>
        <v>25558.71</v>
      </c>
    </row>
    <row r="78" spans="1:7" ht="13.5">
      <c r="A78" s="60" t="s">
        <v>178</v>
      </c>
      <c r="B78" s="58">
        <f>G78*'[3]2012'!$D$2</f>
        <v>1459.5288</v>
      </c>
      <c r="C78" s="58">
        <f>G78*'[3]2012'!$F$2</f>
        <v>1452.0125</v>
      </c>
      <c r="D78" s="58">
        <f>G78*'[3]2012'!$H$2</f>
        <v>1499.8435</v>
      </c>
      <c r="E78" s="58">
        <f>G78*'[3]2012'!$J$2</f>
        <v>1480.0277999999998</v>
      </c>
      <c r="F78" s="58">
        <f>G78*'[3]2012'!$L$2</f>
        <v>941.5874</v>
      </c>
      <c r="G78" s="61">
        <v>6833</v>
      </c>
    </row>
    <row r="79" spans="1:7" ht="13.5">
      <c r="A79" s="60" t="s">
        <v>174</v>
      </c>
      <c r="B79" s="58">
        <f>G79*'[3]2012'!$D$2</f>
        <v>5655.314184</v>
      </c>
      <c r="C79" s="58">
        <f>G79*'[3]2012'!$F$2</f>
        <v>5626.190374999999</v>
      </c>
      <c r="D79" s="58">
        <f>G79*'[3]2012'!$H$2</f>
        <v>5811.523705</v>
      </c>
      <c r="E79" s="58">
        <f>G79*'[3]2012'!$J$2</f>
        <v>5734.742753999999</v>
      </c>
      <c r="F79" s="58">
        <f>G79*'[3]2012'!$L$2</f>
        <v>3648.418982</v>
      </c>
      <c r="G79" s="61">
        <v>26476.19</v>
      </c>
    </row>
    <row r="80" spans="1:13" ht="13.5">
      <c r="A80" s="63" t="s">
        <v>175</v>
      </c>
      <c r="B80" s="58">
        <f>G80*'[3]2012'!$D$2</f>
        <v>1987.3749840000003</v>
      </c>
      <c r="C80" s="58">
        <f>G80*'[3]2012'!$F$2</f>
        <v>1977.140375</v>
      </c>
      <c r="D80" s="58">
        <f>G80*'[3]2012'!$H$2</f>
        <v>2042.2697050000002</v>
      </c>
      <c r="E80" s="58">
        <f>G80*'[3]2012'!$J$2</f>
        <v>2015.287554</v>
      </c>
      <c r="F80" s="58">
        <f>G80*'[3]2012'!$L$2</f>
        <v>1282.1173820000001</v>
      </c>
      <c r="G80" s="59">
        <f>8304.2+999.99</f>
        <v>9304.19</v>
      </c>
      <c r="M80" s="36"/>
    </row>
    <row r="81" spans="1:7" ht="13.5">
      <c r="A81" s="64" t="s">
        <v>176</v>
      </c>
      <c r="B81" s="58">
        <f>G81*'[3]2012'!$D$2</f>
        <v>2136</v>
      </c>
      <c r="C81" s="58">
        <f>G81*'[3]2012'!$F$2</f>
        <v>2125</v>
      </c>
      <c r="D81" s="58">
        <f>G81*'[3]2012'!$H$2</f>
        <v>2195</v>
      </c>
      <c r="E81" s="58">
        <f>G81*'[3]2012'!$J$2</f>
        <v>2166</v>
      </c>
      <c r="F81" s="58">
        <f>G81*'[3]2012'!$L$2</f>
        <v>1378</v>
      </c>
      <c r="G81" s="59">
        <v>10000</v>
      </c>
    </row>
    <row r="82" spans="1:12" ht="13.5">
      <c r="A82" s="65" t="s">
        <v>67</v>
      </c>
      <c r="B82" s="67">
        <v>99599.5</v>
      </c>
      <c r="C82" s="67">
        <v>99086.62</v>
      </c>
      <c r="D82" s="67">
        <f>SUM(D61:D81)</f>
        <v>105320.52512</v>
      </c>
      <c r="E82" s="67">
        <v>100998.42</v>
      </c>
      <c r="F82" s="67">
        <v>64254.74</v>
      </c>
      <c r="G82" s="67">
        <f>SUM(G61:G81)</f>
        <v>479820.16000000003</v>
      </c>
      <c r="H82" s="58">
        <f>SUM(H61:H81)</f>
        <v>0</v>
      </c>
      <c r="I82" s="58">
        <f>SUM(I61:I81)</f>
        <v>0</v>
      </c>
      <c r="J82" s="58">
        <f>SUM(J61:J81)</f>
        <v>0</v>
      </c>
      <c r="K82" s="58">
        <f>SUM(K61:K81)</f>
        <v>0</v>
      </c>
      <c r="L82" s="29">
        <f>A85-G82</f>
        <v>-13530.210000000021</v>
      </c>
    </row>
    <row r="83" spans="1:7" ht="13.5" hidden="1">
      <c r="A83" s="51"/>
      <c r="B83" s="18"/>
      <c r="C83" s="18"/>
      <c r="D83" s="18"/>
      <c r="E83" s="18"/>
      <c r="F83" s="18">
        <f>G83*'[3]2012'!$L$2</f>
        <v>0</v>
      </c>
      <c r="G83" s="50"/>
    </row>
    <row r="84" spans="1:13" ht="13.5" hidden="1">
      <c r="A84" s="51"/>
      <c r="B84" s="18"/>
      <c r="C84" s="18"/>
      <c r="D84" s="18"/>
      <c r="E84" s="18"/>
      <c r="F84" s="18">
        <f>G84*'[3]2012'!$L$2</f>
        <v>0</v>
      </c>
      <c r="G84" s="50"/>
      <c r="M84" s="29"/>
    </row>
    <row r="85" spans="1:7" ht="13.5" hidden="1">
      <c r="A85" s="27">
        <v>466289.95</v>
      </c>
      <c r="F85" s="18">
        <f>G85*'[3]2012'!$L$2</f>
        <v>0</v>
      </c>
      <c r="G85" s="36"/>
    </row>
    <row r="86" spans="1:7" ht="13.5" hidden="1">
      <c r="A86" s="25" t="s">
        <v>67</v>
      </c>
      <c r="B86" s="14"/>
      <c r="C86" s="14"/>
      <c r="D86" s="14"/>
      <c r="E86" s="14"/>
      <c r="F86" s="14"/>
      <c r="G86" s="50" t="e">
        <f>SUM(#REF!)</f>
        <v>#REF!</v>
      </c>
    </row>
    <row r="87" spans="1:12" ht="15">
      <c r="A87" s="26" t="s">
        <v>68</v>
      </c>
      <c r="B87" s="23">
        <v>863422.77</v>
      </c>
      <c r="C87" s="23">
        <f>C25+C59+C82</f>
        <v>714282.08</v>
      </c>
      <c r="D87" s="23">
        <v>772810.04</v>
      </c>
      <c r="E87" s="23">
        <f>E25+E59+E82</f>
        <v>807463.147048</v>
      </c>
      <c r="F87" s="23">
        <v>569434.82</v>
      </c>
      <c r="G87" s="68">
        <f>G25+G59+G82</f>
        <v>3740943.09</v>
      </c>
      <c r="L87" s="29">
        <f>B87+C87+D87+E87+F87</f>
        <v>3727412.8570479997</v>
      </c>
    </row>
    <row r="88" spans="2:12" ht="13.5">
      <c r="B88" s="17">
        <v>2</v>
      </c>
      <c r="C88" s="17">
        <v>1</v>
      </c>
      <c r="E88" s="17">
        <v>2</v>
      </c>
      <c r="F88" s="17">
        <v>1</v>
      </c>
      <c r="G88" s="29"/>
      <c r="L88" s="17">
        <v>3740943.09</v>
      </c>
    </row>
    <row r="89" spans="1:12" ht="13.5">
      <c r="A89" s="71" t="s">
        <v>188</v>
      </c>
      <c r="B89" s="69">
        <f aca="true" t="shared" si="5" ref="B89:G89">B9-B87</f>
        <v>130068.6499999999</v>
      </c>
      <c r="C89" s="69">
        <f t="shared" si="5"/>
        <v>111758.12000000011</v>
      </c>
      <c r="D89" s="69">
        <f t="shared" si="5"/>
        <v>37964.1599999998</v>
      </c>
      <c r="E89" s="69">
        <f t="shared" si="5"/>
        <v>136016.6229519999</v>
      </c>
      <c r="F89" s="69">
        <f t="shared" si="5"/>
        <v>109416.44000000018</v>
      </c>
      <c r="G89" s="69">
        <f t="shared" si="5"/>
        <v>511693.7599999998</v>
      </c>
      <c r="L89" s="29">
        <f>L87-L88</f>
        <v>-13530.232952000108</v>
      </c>
    </row>
    <row r="90" ht="13.5">
      <c r="L90" s="72">
        <v>511693.76</v>
      </c>
    </row>
    <row r="91" spans="7:12" ht="13.5">
      <c r="G91" s="74">
        <f>G25+G59+G82</f>
        <v>3740943.09</v>
      </c>
      <c r="L91" s="29">
        <f>G89-L90</f>
        <v>0</v>
      </c>
    </row>
    <row r="92" spans="1:7" ht="13.5">
      <c r="A92" s="71" t="s">
        <v>189</v>
      </c>
      <c r="B92" s="36">
        <v>127195.22</v>
      </c>
      <c r="C92" s="36">
        <v>116475.03</v>
      </c>
      <c r="D92" s="36">
        <v>33802.38</v>
      </c>
      <c r="E92" s="36">
        <v>127928.04</v>
      </c>
      <c r="F92" s="36">
        <v>106293.08</v>
      </c>
      <c r="G92" s="36">
        <v>511693.76</v>
      </c>
    </row>
    <row r="93" spans="1:7" ht="13.5">
      <c r="A93" s="71" t="s">
        <v>190</v>
      </c>
      <c r="B93" s="69">
        <f>B89-B92</f>
        <v>2873.4299999999057</v>
      </c>
      <c r="C93" s="69">
        <f>C89-C92</f>
        <v>-4716.909999999887</v>
      </c>
      <c r="D93" s="69">
        <f>D89-D92</f>
        <v>4161.779999999802</v>
      </c>
      <c r="E93" s="69">
        <f>E89-E92</f>
        <v>8088.582951999895</v>
      </c>
      <c r="F93" s="69">
        <f>F89-F92</f>
        <v>3123.360000000175</v>
      </c>
      <c r="G93" s="69">
        <f>SUM(B93:F93)</f>
        <v>13530.242951999891</v>
      </c>
    </row>
  </sheetData>
  <sheetProtection/>
  <mergeCells count="1">
    <mergeCell ref="A60:G6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35.140625" style="0" customWidth="1"/>
    <col min="2" max="2" width="11.00390625" style="0" customWidth="1"/>
    <col min="3" max="3" width="11.28125" style="0" customWidth="1"/>
    <col min="4" max="4" width="10.140625" style="0" customWidth="1"/>
    <col min="5" max="5" width="12.00390625" style="0" customWidth="1"/>
    <col min="6" max="6" width="11.421875" style="0" customWidth="1"/>
    <col min="7" max="7" width="13.57421875" style="0" customWidth="1"/>
  </cols>
  <sheetData>
    <row r="1" spans="1:7" s="17" customFormat="1" ht="13.5">
      <c r="A1" s="15" t="s">
        <v>47</v>
      </c>
      <c r="B1" s="15" t="s">
        <v>27</v>
      </c>
      <c r="C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</row>
    <row r="2" spans="1:7" ht="12.75">
      <c r="A2" s="20" t="s">
        <v>48</v>
      </c>
      <c r="B2" s="1">
        <v>2500880.24</v>
      </c>
      <c r="C2" s="1"/>
      <c r="D2" s="1"/>
      <c r="E2" s="1"/>
      <c r="F2" s="1"/>
      <c r="G2" s="1"/>
    </row>
    <row r="3" spans="1:7" ht="12.75">
      <c r="A3" s="21" t="s">
        <v>6</v>
      </c>
      <c r="B3" s="1">
        <v>294073.56</v>
      </c>
      <c r="C3" s="1"/>
      <c r="D3" s="1"/>
      <c r="E3" s="1"/>
      <c r="F3" s="1"/>
      <c r="G3" s="1"/>
    </row>
    <row r="4" spans="1:7" ht="12.75">
      <c r="A4" s="21" t="s">
        <v>56</v>
      </c>
      <c r="B4" s="1">
        <v>30073.21</v>
      </c>
      <c r="C4" s="1"/>
      <c r="D4" s="1"/>
      <c r="E4" s="1"/>
      <c r="F4" s="1"/>
      <c r="G4" s="1"/>
    </row>
    <row r="5" spans="1:7" ht="12.75">
      <c r="A5" s="51" t="s">
        <v>71</v>
      </c>
      <c r="B5" s="1">
        <v>66875.77</v>
      </c>
      <c r="C5" s="1"/>
      <c r="D5" s="1"/>
      <c r="E5" s="1"/>
      <c r="F5" s="1"/>
      <c r="G5" s="1"/>
    </row>
    <row r="6" spans="1:7" ht="26.25">
      <c r="A6" s="21" t="s">
        <v>75</v>
      </c>
      <c r="B6" s="1"/>
      <c r="C6" s="1"/>
      <c r="D6" s="1"/>
      <c r="E6" s="1"/>
      <c r="F6" s="1"/>
      <c r="G6" s="1"/>
    </row>
    <row r="7" spans="1:7" ht="12.75">
      <c r="A7" s="21" t="s">
        <v>49</v>
      </c>
      <c r="B7" s="1">
        <v>10019.82</v>
      </c>
      <c r="C7" s="1">
        <v>8492.54</v>
      </c>
      <c r="D7" s="1">
        <v>7875.7</v>
      </c>
      <c r="E7" s="1">
        <v>9051.83</v>
      </c>
      <c r="F7" s="1">
        <v>7632.1</v>
      </c>
      <c r="G7" s="1">
        <f>SUM(B7:F7)</f>
        <v>43071.99</v>
      </c>
    </row>
    <row r="8" spans="1:7" ht="12.75">
      <c r="A8" s="21" t="s">
        <v>50</v>
      </c>
      <c r="B8" s="1">
        <v>0</v>
      </c>
      <c r="C8" s="1"/>
      <c r="D8" s="1">
        <v>50133.12</v>
      </c>
      <c r="E8" s="1">
        <v>71154.34</v>
      </c>
      <c r="F8" s="1">
        <v>215484.06</v>
      </c>
      <c r="G8" s="1">
        <f>SUM(D8:F8)</f>
        <v>336771.52</v>
      </c>
    </row>
    <row r="9" spans="1:7" ht="12.75">
      <c r="A9" s="21" t="s">
        <v>78</v>
      </c>
      <c r="B9" s="1">
        <v>155553.12</v>
      </c>
      <c r="C9" s="1">
        <v>124536.43</v>
      </c>
      <c r="D9" s="1">
        <v>101631.2</v>
      </c>
      <c r="E9" s="1">
        <v>118984.58</v>
      </c>
      <c r="F9" s="1">
        <v>-183384.64</v>
      </c>
      <c r="G9" s="1">
        <f>SUM(B9:F9)</f>
        <v>317320.69</v>
      </c>
    </row>
    <row r="10" spans="1:7" ht="12.75">
      <c r="A10" s="21" t="s">
        <v>51</v>
      </c>
      <c r="B10" s="1">
        <v>294073.56</v>
      </c>
      <c r="C10" s="1"/>
      <c r="D10" s="1"/>
      <c r="E10" s="1"/>
      <c r="F10" s="1"/>
      <c r="G10" s="1"/>
    </row>
    <row r="11" spans="1:7" ht="12.75">
      <c r="A11" s="21" t="s">
        <v>52</v>
      </c>
      <c r="B11" s="1">
        <f>191000.38-B12</f>
        <v>41089.70999999999</v>
      </c>
      <c r="C11" s="1"/>
      <c r="D11" s="1"/>
      <c r="E11" s="1"/>
      <c r="F11" s="1"/>
      <c r="G11" s="1"/>
    </row>
    <row r="12" spans="1:7" ht="12.75">
      <c r="A12" s="51" t="s">
        <v>180</v>
      </c>
      <c r="B12" s="32">
        <v>149910.67</v>
      </c>
      <c r="C12" s="1"/>
      <c r="D12" s="1"/>
      <c r="E12" s="1"/>
      <c r="F12" s="1"/>
      <c r="G12" s="1">
        <v>149910.67</v>
      </c>
    </row>
    <row r="13" spans="1:7" ht="12.75">
      <c r="A13" s="51"/>
      <c r="B13" s="32">
        <f>SUM(B2:B12)</f>
        <v>3542549.66</v>
      </c>
      <c r="C13" s="1"/>
      <c r="D13" s="1"/>
      <c r="E13" s="1"/>
      <c r="F13" s="1"/>
      <c r="G13" s="1"/>
    </row>
    <row r="14" spans="1:7" ht="12.75">
      <c r="A14" s="30" t="s">
        <v>67</v>
      </c>
      <c r="B14" s="33">
        <v>993491.42</v>
      </c>
      <c r="C14" s="33">
        <v>826740.4</v>
      </c>
      <c r="D14" s="33">
        <v>810073.8</v>
      </c>
      <c r="E14" s="33">
        <v>943479.77</v>
      </c>
      <c r="F14" s="33">
        <v>678851.46</v>
      </c>
      <c r="G14" s="33">
        <f>SUM(B14:F14)</f>
        <v>4252636.85</v>
      </c>
    </row>
    <row r="15" spans="1:7" ht="13.5">
      <c r="A15" s="31" t="s">
        <v>76</v>
      </c>
      <c r="B15" s="34">
        <v>811931.95</v>
      </c>
      <c r="C15" s="34">
        <v>652612.39</v>
      </c>
      <c r="D15" s="34">
        <v>720470.72</v>
      </c>
      <c r="E15" s="34">
        <v>756917.08</v>
      </c>
      <c r="F15" s="34">
        <v>539009.82</v>
      </c>
      <c r="G15" s="34">
        <f>SUM(B15:F15)</f>
        <v>3480941.9599999995</v>
      </c>
    </row>
    <row r="16" spans="1:7" ht="13.5">
      <c r="A16" s="31" t="s">
        <v>77</v>
      </c>
      <c r="B16" s="34">
        <f aca="true" t="shared" si="0" ref="B16:G16">B14-B15</f>
        <v>181559.4700000001</v>
      </c>
      <c r="C16" s="34">
        <f t="shared" si="0"/>
        <v>174128.01</v>
      </c>
      <c r="D16" s="34">
        <f t="shared" si="0"/>
        <v>89603.08000000007</v>
      </c>
      <c r="E16" s="34">
        <f t="shared" si="0"/>
        <v>186562.69000000006</v>
      </c>
      <c r="F16" s="34">
        <f t="shared" si="0"/>
        <v>139841.64</v>
      </c>
      <c r="G16" s="34">
        <f t="shared" si="0"/>
        <v>771694.8900000001</v>
      </c>
    </row>
    <row r="17" ht="12.75">
      <c r="A17" s="1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2.8515625" style="0" customWidth="1"/>
    <col min="2" max="2" width="10.7109375" style="0" customWidth="1"/>
    <col min="7" max="7" width="8.57421875" style="0" customWidth="1"/>
    <col min="8" max="8" width="14.140625" style="0" customWidth="1"/>
  </cols>
  <sheetData>
    <row r="1" spans="1:10" ht="13.5" thickBot="1">
      <c r="A1" s="4"/>
      <c r="B1" s="4" t="s">
        <v>10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19</v>
      </c>
      <c r="I1" s="2" t="s">
        <v>18</v>
      </c>
      <c r="J1" s="2" t="s">
        <v>24</v>
      </c>
    </row>
    <row r="2" spans="1:10" ht="12.75">
      <c r="A2" s="6" t="s">
        <v>5</v>
      </c>
      <c r="B2" s="7">
        <v>13.32</v>
      </c>
      <c r="C2" s="7"/>
      <c r="D2" s="7"/>
      <c r="E2" s="7"/>
      <c r="F2" s="7">
        <v>15.56</v>
      </c>
      <c r="G2" s="7">
        <v>15.56</v>
      </c>
      <c r="H2" s="8"/>
      <c r="J2">
        <v>16.8</v>
      </c>
    </row>
    <row r="3" spans="1:10" ht="12.75">
      <c r="A3" s="9" t="s">
        <v>6</v>
      </c>
      <c r="B3" s="1">
        <v>1.69</v>
      </c>
      <c r="C3" s="1"/>
      <c r="D3" s="1"/>
      <c r="E3" s="1"/>
      <c r="F3" s="1">
        <v>1.69</v>
      </c>
      <c r="G3" s="1">
        <v>1.69</v>
      </c>
      <c r="H3" s="10"/>
      <c r="J3">
        <v>1.8</v>
      </c>
    </row>
    <row r="4" spans="1:10" ht="12.75">
      <c r="A4" s="9" t="s">
        <v>7</v>
      </c>
      <c r="B4" s="1">
        <f>SUM(B2:B3)</f>
        <v>15.01</v>
      </c>
      <c r="C4" s="1">
        <v>15.6</v>
      </c>
      <c r="D4" s="1">
        <v>15.6</v>
      </c>
      <c r="E4" s="1">
        <v>15.6</v>
      </c>
      <c r="F4" s="1">
        <f>SUM(F2:F3)</f>
        <v>17.25</v>
      </c>
      <c r="G4" s="1">
        <f>SUM(G2:G3)</f>
        <v>17.25</v>
      </c>
      <c r="H4" s="10">
        <v>18</v>
      </c>
      <c r="J4">
        <v>18.6</v>
      </c>
    </row>
    <row r="5" spans="1:8" ht="12.75">
      <c r="A5" s="9" t="s">
        <v>11</v>
      </c>
      <c r="B5" s="1">
        <v>5.29</v>
      </c>
      <c r="C5" s="1"/>
      <c r="D5" s="1"/>
      <c r="E5" s="1"/>
      <c r="F5" s="1"/>
      <c r="G5" s="1"/>
      <c r="H5" s="10">
        <v>3</v>
      </c>
    </row>
    <row r="6" spans="1:8" ht="13.5" thickBot="1">
      <c r="A6" s="11" t="s">
        <v>17</v>
      </c>
      <c r="B6" s="12">
        <f>SUM(B4:B5)</f>
        <v>20.3</v>
      </c>
      <c r="C6" s="12"/>
      <c r="D6" s="12"/>
      <c r="E6" s="12"/>
      <c r="F6" s="12"/>
      <c r="G6" s="12"/>
      <c r="H6" s="13">
        <f>SUM(H4:H5)</f>
        <v>21</v>
      </c>
    </row>
    <row r="7" spans="1:10" ht="12.75">
      <c r="A7" s="5" t="s">
        <v>8</v>
      </c>
      <c r="B7" s="5"/>
      <c r="C7" s="5"/>
      <c r="D7" s="5"/>
      <c r="E7" s="5"/>
      <c r="F7" s="5"/>
      <c r="G7" s="5"/>
      <c r="H7" s="5">
        <v>11496</v>
      </c>
      <c r="J7">
        <v>6500</v>
      </c>
    </row>
    <row r="8" spans="1:8" ht="12.75">
      <c r="A8" s="1" t="s">
        <v>9</v>
      </c>
      <c r="B8" s="1"/>
      <c r="C8" s="1"/>
      <c r="D8" s="1"/>
      <c r="E8" s="1"/>
      <c r="F8" s="1"/>
      <c r="G8" s="1"/>
      <c r="H8" s="1">
        <v>5747</v>
      </c>
    </row>
    <row r="9" spans="1:8" ht="12.75">
      <c r="A9" s="1" t="s">
        <v>23</v>
      </c>
      <c r="B9" s="1"/>
      <c r="C9" s="1"/>
      <c r="D9" s="1"/>
      <c r="E9" s="1"/>
      <c r="F9" s="1"/>
      <c r="G9" s="1"/>
      <c r="H9" s="1">
        <v>1150</v>
      </c>
    </row>
    <row r="10" spans="1:10" ht="12.75">
      <c r="A10" s="1" t="s">
        <v>13</v>
      </c>
      <c r="B10" s="1">
        <v>0.95</v>
      </c>
      <c r="C10" s="1"/>
      <c r="D10" s="1"/>
      <c r="E10" s="1"/>
      <c r="F10" s="1"/>
      <c r="G10" s="1"/>
      <c r="H10" s="1" t="s">
        <v>22</v>
      </c>
      <c r="J10" t="s">
        <v>25</v>
      </c>
    </row>
    <row r="11" spans="1:10" ht="12.75">
      <c r="A11" s="1" t="s">
        <v>14</v>
      </c>
      <c r="B11" s="1">
        <v>2.1</v>
      </c>
      <c r="C11" s="1"/>
      <c r="D11" s="1"/>
      <c r="E11" s="1"/>
      <c r="F11" s="1"/>
      <c r="G11" s="1"/>
      <c r="H11" s="1" t="s">
        <v>20</v>
      </c>
      <c r="J11" t="s">
        <v>26</v>
      </c>
    </row>
    <row r="12" spans="1:8" ht="12.75">
      <c r="A12" s="3" t="s">
        <v>12</v>
      </c>
      <c r="B12" s="1">
        <f>5.68+1.34</f>
        <v>7.02</v>
      </c>
      <c r="C12" s="1"/>
      <c r="D12" s="1"/>
      <c r="E12" s="1"/>
      <c r="F12" s="1"/>
      <c r="G12" s="1"/>
      <c r="H12" s="1" t="s">
        <v>21</v>
      </c>
    </row>
    <row r="13" spans="1:8" ht="12.75">
      <c r="A13" s="3" t="s">
        <v>15</v>
      </c>
      <c r="B13" s="1">
        <v>0.44</v>
      </c>
      <c r="C13" s="1"/>
      <c r="D13" s="1"/>
      <c r="E13" s="1"/>
      <c r="F13" s="1"/>
      <c r="G13" s="1"/>
      <c r="H13" s="1"/>
    </row>
    <row r="14" spans="1:2" ht="12.75">
      <c r="A14" s="2" t="s">
        <v>16</v>
      </c>
      <c r="B14" s="2">
        <v>1.61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1.7109375" style="0" customWidth="1"/>
    <col min="2" max="2" width="22.7109375" style="0" customWidth="1"/>
    <col min="4" max="4" width="12.00390625" style="0" customWidth="1"/>
    <col min="5" max="5" width="26.57421875" style="0" customWidth="1"/>
    <col min="6" max="6" width="23.8515625" style="0" customWidth="1"/>
  </cols>
  <sheetData>
    <row r="1" spans="1:5" s="43" customFormat="1" ht="12.75">
      <c r="A1" s="42" t="e">
        <f>'2010 2011'!G60+'2010 2011'!#REF!</f>
        <v>#REF!</v>
      </c>
      <c r="B1" s="43" t="s">
        <v>100</v>
      </c>
      <c r="D1" s="43">
        <v>466289.95</v>
      </c>
      <c r="E1" s="43" t="s">
        <v>123</v>
      </c>
    </row>
    <row r="2" spans="1:5" ht="12.75">
      <c r="A2">
        <f>'[4]итого'!$C$46</f>
        <v>10300</v>
      </c>
      <c r="B2" s="41" t="s">
        <v>101</v>
      </c>
      <c r="D2" s="44">
        <v>182000</v>
      </c>
      <c r="E2" t="s">
        <v>118</v>
      </c>
    </row>
    <row r="3" spans="1:5" ht="12.75">
      <c r="A3">
        <f>'[4]итого'!$D$46</f>
        <v>46128.93</v>
      </c>
      <c r="B3" s="41" t="s">
        <v>102</v>
      </c>
      <c r="D3" s="44">
        <v>123840</v>
      </c>
      <c r="E3" t="s">
        <v>119</v>
      </c>
    </row>
    <row r="4" spans="1:5" ht="12.75">
      <c r="A4">
        <f>'[4]итого'!$E$46</f>
        <v>83922.3</v>
      </c>
      <c r="B4" s="41" t="s">
        <v>103</v>
      </c>
      <c r="D4" s="45">
        <f>16357.45+276.12</f>
        <v>16633.57</v>
      </c>
      <c r="E4" t="s">
        <v>120</v>
      </c>
    </row>
    <row r="5" spans="1:6" ht="12.75">
      <c r="A5">
        <f>'[4]итого'!$F$46</f>
        <v>9672.3</v>
      </c>
      <c r="B5" s="41" t="s">
        <v>104</v>
      </c>
      <c r="D5" s="46">
        <v>1460.5</v>
      </c>
      <c r="E5" s="1" t="s">
        <v>124</v>
      </c>
      <c r="F5" s="47" t="s">
        <v>147</v>
      </c>
    </row>
    <row r="6" spans="1:6" ht="12.75">
      <c r="A6">
        <f>'[4]итого'!$G$46</f>
        <v>10575.58</v>
      </c>
      <c r="B6" s="41" t="s">
        <v>105</v>
      </c>
      <c r="D6" s="46">
        <v>6833</v>
      </c>
      <c r="E6" s="1" t="s">
        <v>125</v>
      </c>
      <c r="F6" s="47" t="s">
        <v>146</v>
      </c>
    </row>
    <row r="7" spans="1:6" ht="12.75">
      <c r="A7">
        <f>'[4]итого'!$H$46</f>
        <v>30333.019999999993</v>
      </c>
      <c r="B7" s="41" t="s">
        <v>106</v>
      </c>
      <c r="D7" s="46">
        <v>5620</v>
      </c>
      <c r="E7" s="47" t="s">
        <v>156</v>
      </c>
      <c r="F7" s="47" t="s">
        <v>109</v>
      </c>
    </row>
    <row r="8" spans="1:6" ht="12.75">
      <c r="A8">
        <f>'[4]итого'!$I$46</f>
        <v>10053</v>
      </c>
      <c r="B8" s="41" t="s">
        <v>107</v>
      </c>
      <c r="D8" s="46">
        <v>2000</v>
      </c>
      <c r="E8" s="1" t="s">
        <v>126</v>
      </c>
      <c r="F8" s="47" t="s">
        <v>126</v>
      </c>
    </row>
    <row r="9" spans="1:6" ht="12.75">
      <c r="A9">
        <f>'[4]итого'!$J$46</f>
        <v>8009.199999999999</v>
      </c>
      <c r="B9" s="41" t="s">
        <v>108</v>
      </c>
      <c r="D9" s="46">
        <v>46728</v>
      </c>
      <c r="E9" s="1" t="s">
        <v>127</v>
      </c>
      <c r="F9" s="47" t="s">
        <v>113</v>
      </c>
    </row>
    <row r="10" spans="1:6" ht="12.75">
      <c r="A10">
        <f>'[4]итого'!$K$46</f>
        <v>15230.2</v>
      </c>
      <c r="B10" s="41" t="s">
        <v>109</v>
      </c>
      <c r="D10" s="46">
        <v>6764</v>
      </c>
      <c r="E10" s="1" t="s">
        <v>128</v>
      </c>
      <c r="F10" s="47" t="s">
        <v>102</v>
      </c>
    </row>
    <row r="11" spans="1:6" ht="12.75">
      <c r="A11">
        <f>'[4]итого'!$L$46</f>
        <v>2165</v>
      </c>
      <c r="B11" s="41" t="s">
        <v>110</v>
      </c>
      <c r="D11" s="46">
        <v>1350</v>
      </c>
      <c r="E11" s="1" t="s">
        <v>129</v>
      </c>
      <c r="F11" s="47" t="s">
        <v>148</v>
      </c>
    </row>
    <row r="12" spans="1:6" ht="12.75">
      <c r="A12">
        <f>'[4]итого'!$M$46</f>
        <v>1772.9399999999998</v>
      </c>
      <c r="B12" s="41" t="s">
        <v>111</v>
      </c>
      <c r="D12" s="46">
        <v>2580</v>
      </c>
      <c r="E12" s="1" t="s">
        <v>130</v>
      </c>
      <c r="F12" s="49" t="s">
        <v>160</v>
      </c>
    </row>
    <row r="13" spans="1:6" ht="12.75">
      <c r="A13">
        <f>'[4]итого'!$N$46</f>
        <v>27277.22</v>
      </c>
      <c r="B13" s="41" t="s">
        <v>112</v>
      </c>
      <c r="D13" s="46">
        <v>6388.72</v>
      </c>
      <c r="E13" s="47" t="s">
        <v>157</v>
      </c>
      <c r="F13" s="47" t="s">
        <v>112</v>
      </c>
    </row>
    <row r="14" spans="1:6" ht="12.75">
      <c r="A14">
        <f>'[4]итого'!$O$46</f>
        <v>29088.600000000002</v>
      </c>
      <c r="B14" s="41" t="s">
        <v>114</v>
      </c>
      <c r="D14" s="46">
        <v>2232.9</v>
      </c>
      <c r="E14" s="1" t="s">
        <v>131</v>
      </c>
      <c r="F14" s="47" t="s">
        <v>149</v>
      </c>
    </row>
    <row r="15" spans="1:6" ht="12.75">
      <c r="A15">
        <f>'[4]итого'!$P$46</f>
        <v>53214.619999999995</v>
      </c>
      <c r="B15" s="41" t="s">
        <v>113</v>
      </c>
      <c r="D15" s="46">
        <v>1720</v>
      </c>
      <c r="E15" s="1" t="s">
        <v>132</v>
      </c>
      <c r="F15" s="47" t="s">
        <v>158</v>
      </c>
    </row>
    <row r="16" spans="1:6" ht="12.75">
      <c r="A16">
        <f>'[4]итого'!$Q$46</f>
        <v>26476.190000000002</v>
      </c>
      <c r="B16" s="41" t="s">
        <v>115</v>
      </c>
      <c r="D16" s="46">
        <v>7213</v>
      </c>
      <c r="E16" s="1" t="s">
        <v>133</v>
      </c>
      <c r="F16" s="47" t="s">
        <v>102</v>
      </c>
    </row>
    <row r="17" spans="1:6" ht="12.75">
      <c r="A17">
        <v>6833</v>
      </c>
      <c r="B17" s="41" t="s">
        <v>116</v>
      </c>
      <c r="D17" s="46">
        <v>2150.9</v>
      </c>
      <c r="E17" s="1" t="s">
        <v>134</v>
      </c>
      <c r="F17" s="47" t="s">
        <v>147</v>
      </c>
    </row>
    <row r="18" spans="1:6" ht="12.75">
      <c r="A18">
        <v>31611.88</v>
      </c>
      <c r="B18" s="41" t="s">
        <v>117</v>
      </c>
      <c r="D18" s="46">
        <v>200</v>
      </c>
      <c r="E18" s="1" t="s">
        <v>135</v>
      </c>
      <c r="F18" s="47" t="s">
        <v>150</v>
      </c>
    </row>
    <row r="19" spans="1:6" ht="12.75">
      <c r="A19">
        <v>16357.45</v>
      </c>
      <c r="B19" s="41" t="s">
        <v>120</v>
      </c>
      <c r="D19" s="1">
        <v>3370.08</v>
      </c>
      <c r="E19" s="1" t="s">
        <v>136</v>
      </c>
      <c r="F19" s="48"/>
    </row>
    <row r="20" spans="1:6" ht="12.75">
      <c r="A20">
        <f>'[4]итого'!$R$46</f>
        <v>19744</v>
      </c>
      <c r="B20" s="41" t="s">
        <v>147</v>
      </c>
      <c r="D20" s="46">
        <v>1879.95</v>
      </c>
      <c r="E20" s="1" t="s">
        <v>137</v>
      </c>
      <c r="F20" s="47" t="s">
        <v>159</v>
      </c>
    </row>
    <row r="21" spans="1:6" ht="12.75">
      <c r="A21">
        <f>'[4]итого'!$S$46</f>
        <v>10732.9</v>
      </c>
      <c r="B21" s="41" t="s">
        <v>155</v>
      </c>
      <c r="D21" s="46">
        <v>11014.5</v>
      </c>
      <c r="E21" s="1" t="s">
        <v>138</v>
      </c>
      <c r="F21" s="47" t="s">
        <v>152</v>
      </c>
    </row>
    <row r="22" spans="1:6" ht="12.75">
      <c r="A22">
        <f>D24</f>
        <v>6780</v>
      </c>
      <c r="B22" s="41" t="s">
        <v>154</v>
      </c>
      <c r="D22" s="46">
        <v>5118.1</v>
      </c>
      <c r="E22" s="1" t="s">
        <v>139</v>
      </c>
      <c r="F22" s="47" t="s">
        <v>147</v>
      </c>
    </row>
    <row r="23" spans="4:6" ht="12.75">
      <c r="D23" s="1">
        <v>2650</v>
      </c>
      <c r="E23" s="1" t="s">
        <v>142</v>
      </c>
      <c r="F23" s="48"/>
    </row>
    <row r="24" spans="4:6" ht="12.75">
      <c r="D24" s="46">
        <v>6780</v>
      </c>
      <c r="E24" s="1" t="s">
        <v>143</v>
      </c>
      <c r="F24" s="47" t="s">
        <v>154</v>
      </c>
    </row>
    <row r="25" spans="4:6" ht="12.75">
      <c r="D25" s="46">
        <v>8500</v>
      </c>
      <c r="E25" s="1" t="s">
        <v>140</v>
      </c>
      <c r="F25" s="47" t="s">
        <v>140</v>
      </c>
    </row>
    <row r="26" spans="4:6" ht="12.75">
      <c r="D26" s="46">
        <v>1834.4</v>
      </c>
      <c r="E26" s="1" t="s">
        <v>141</v>
      </c>
      <c r="F26" s="47" t="s">
        <v>114</v>
      </c>
    </row>
    <row r="27" spans="4:6" ht="12.75">
      <c r="D27" s="46">
        <v>3000</v>
      </c>
      <c r="E27" s="1" t="s">
        <v>145</v>
      </c>
      <c r="F27" s="47" t="s">
        <v>126</v>
      </c>
    </row>
    <row r="28" spans="4:6" ht="12.75">
      <c r="D28" s="1">
        <v>6688</v>
      </c>
      <c r="E28" s="1" t="s">
        <v>144</v>
      </c>
      <c r="F28" s="48"/>
    </row>
    <row r="29" spans="1:5" ht="12.75">
      <c r="A29">
        <f>SUM(A2:A28)</f>
        <v>456278.33</v>
      </c>
      <c r="D29" s="43">
        <f>SUM(D2:D28)</f>
        <v>466549.62000000005</v>
      </c>
      <c r="E29" t="s">
        <v>122</v>
      </c>
    </row>
    <row r="30" spans="1:5" ht="12.75">
      <c r="A30" s="40" t="e">
        <f>A1-A29</f>
        <v>#REF!</v>
      </c>
      <c r="D30" s="43">
        <f>D1-D29</f>
        <v>-259.6700000000419</v>
      </c>
      <c r="E30" t="s">
        <v>121</v>
      </c>
    </row>
    <row r="33" spans="4:5" ht="12.75">
      <c r="D33">
        <v>1685.04</v>
      </c>
      <c r="E33" s="41" t="s">
        <v>151</v>
      </c>
    </row>
    <row r="34" spans="4:5" ht="12.75">
      <c r="D34">
        <v>1325</v>
      </c>
      <c r="E34" s="41" t="s">
        <v>153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2012-03-13T04:37:17Z</cp:lastPrinted>
  <dcterms:created xsi:type="dcterms:W3CDTF">1996-10-08T23:32:33Z</dcterms:created>
  <dcterms:modified xsi:type="dcterms:W3CDTF">2015-12-15T05:34:28Z</dcterms:modified>
  <cp:category/>
  <cp:version/>
  <cp:contentType/>
  <cp:contentStatus/>
</cp:coreProperties>
</file>